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2" sheetId="1" r:id="rId1"/>
    <sheet name="2007" sheetId="2" r:id="rId2"/>
    <sheet name="2002" sheetId="3" r:id="rId3"/>
    <sheet name="1997" sheetId="4" r:id="rId4"/>
  </sheets>
  <definedNames>
    <definedName name="_xlnm.Print_Area" localSheetId="0">'2012'!$A$1:$G$95</definedName>
  </definedNames>
  <calcPr fullCalcOnLoad="1"/>
</workbook>
</file>

<file path=xl/sharedStrings.xml><?xml version="1.0" encoding="utf-8"?>
<sst xmlns="http://schemas.openxmlformats.org/spreadsheetml/2006/main" count="805" uniqueCount="100">
  <si>
    <t>Summary Industrial Sector Data by North American Industry Classification System</t>
  </si>
  <si>
    <t>Industry</t>
  </si>
  <si>
    <t>Binghamton</t>
  </si>
  <si>
    <t>Elmira</t>
  </si>
  <si>
    <t>Glens Falls</t>
  </si>
  <si>
    <t>Rochester</t>
  </si>
  <si>
    <t>Syracuse</t>
  </si>
  <si>
    <t>Utilities</t>
  </si>
  <si>
    <t xml:space="preserve">  Establishments</t>
  </si>
  <si>
    <t xml:space="preserve">  Employees</t>
  </si>
  <si>
    <t xml:space="preserve">  Shipments/Sales/Receipts (thousands)</t>
  </si>
  <si>
    <t xml:space="preserve">  Annual Payroll (thousands)</t>
  </si>
  <si>
    <t>Manufacturing</t>
  </si>
  <si>
    <t>Wholesale Trade</t>
  </si>
  <si>
    <t>Retail Trade</t>
  </si>
  <si>
    <t>Finance and Insurance</t>
  </si>
  <si>
    <t>Health Care and Social Assistance</t>
  </si>
  <si>
    <t>f</t>
  </si>
  <si>
    <t>c</t>
  </si>
  <si>
    <t>D</t>
  </si>
  <si>
    <t>h</t>
  </si>
  <si>
    <t>b</t>
  </si>
  <si>
    <t>NA  Not available.</t>
  </si>
  <si>
    <t>D  Data withheld to avoid disclosing figures for individual companies.</t>
  </si>
  <si>
    <t>a  0-19 employees.</t>
  </si>
  <si>
    <t>b  20-99 employees.</t>
  </si>
  <si>
    <t>c  100-249 employees.</t>
  </si>
  <si>
    <t>d  250-499 employees.</t>
  </si>
  <si>
    <t>f  500-999 employees.</t>
  </si>
  <si>
    <t>g  1,000-2,499 employees.</t>
  </si>
  <si>
    <t>h  2,500-4,999 employees.</t>
  </si>
  <si>
    <t>i  5,000-9,999 employees.</t>
  </si>
  <si>
    <t>j  10,000-24,999 employees.</t>
  </si>
  <si>
    <t>k  25,000-49,999 employees.</t>
  </si>
  <si>
    <t>l  50,000-99,999 employees.</t>
  </si>
  <si>
    <t>Ithaca</t>
  </si>
  <si>
    <t>Kingston</t>
  </si>
  <si>
    <t>Accommodations and Food Services</t>
  </si>
  <si>
    <t>Professional, Scientific, and Technical Services</t>
  </si>
  <si>
    <t>Administrative and Support, Waste Management, and Remediation Services</t>
  </si>
  <si>
    <t>Arts, Entertainment, and Recreation</t>
  </si>
  <si>
    <t>Real Estate, Rental, and Leasing</t>
  </si>
  <si>
    <t>m 100,000+ employees.</t>
  </si>
  <si>
    <t>1 See Glossary for exclusions.</t>
  </si>
  <si>
    <t>NA</t>
  </si>
  <si>
    <t>New York State by Metropolitan Statistical Areas — 2012</t>
  </si>
  <si>
    <t>SOURCE:  U.S. Census Bureau, 2012 Economic Census; material compiled by Empire State Development.</t>
  </si>
  <si>
    <t>2 Includes Bergen, Hudson, Middlesex, Monmouth, Ocean, and Passaic Counties in New Jersey.</t>
  </si>
  <si>
    <t>Footnotes a-m give employee ranges. Not all notes are included in the table.</t>
  </si>
  <si>
    <t>d</t>
  </si>
  <si>
    <r>
      <t>Transportation and Warehousing</t>
    </r>
    <r>
      <rPr>
        <vertAlign val="superscript"/>
        <sz val="11"/>
        <rFont val="Arial"/>
        <family val="2"/>
      </rPr>
      <t>1</t>
    </r>
  </si>
  <si>
    <r>
      <t>Information</t>
    </r>
    <r>
      <rPr>
        <vertAlign val="superscript"/>
        <sz val="11"/>
        <rFont val="Arial"/>
        <family val="2"/>
      </rPr>
      <t>1</t>
    </r>
  </si>
  <si>
    <r>
      <t>Educational Services</t>
    </r>
    <r>
      <rPr>
        <vertAlign val="superscript"/>
        <sz val="11"/>
        <rFont val="Arial"/>
        <family val="2"/>
      </rPr>
      <t>1</t>
    </r>
  </si>
  <si>
    <r>
      <t>Other Services (except Public Administration)</t>
    </r>
    <r>
      <rPr>
        <vertAlign val="superscript"/>
        <sz val="11"/>
        <rFont val="Arial"/>
        <family val="2"/>
      </rPr>
      <t>1</t>
    </r>
  </si>
  <si>
    <t>New York State by Metropolitan Statistical Areas — 2007</t>
  </si>
  <si>
    <t>g</t>
  </si>
  <si>
    <t>$      601,255</t>
  </si>
  <si>
    <t>$    108,809</t>
  </si>
  <si>
    <t>$      422,280</t>
  </si>
  <si>
    <t>$      21,167</t>
  </si>
  <si>
    <t>$      37,780</t>
  </si>
  <si>
    <t>Real Estate, Rental and Leasing</t>
  </si>
  <si>
    <t>i</t>
  </si>
  <si>
    <t>a</t>
  </si>
  <si>
    <t>j</t>
  </si>
  <si>
    <t>k</t>
  </si>
  <si>
    <t>$   27,274,830</t>
  </si>
  <si>
    <t>$    220,312</t>
  </si>
  <si>
    <t>$      899,250</t>
  </si>
  <si>
    <t>$      88,932</t>
  </si>
  <si>
    <t>Footnotes a-l give employee ranges. Not all notes are included in the table.</t>
  </si>
  <si>
    <t>2 Includes Bergen, Hudson, and Passaic Counties in New Jersey.</t>
  </si>
  <si>
    <t>SOURCE:  U.S. Census Bureau, 2007 Economic Census; material compiled by Empire State Development.</t>
  </si>
  <si>
    <t>Albany/
Schenectady/Troy</t>
  </si>
  <si>
    <t>Buffalo/
Niagara Falls</t>
  </si>
  <si>
    <r>
      <t>New York-Newark- Jersey City, 
NY-NJ-PA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</si>
  <si>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Utica/Rome</t>
  </si>
  <si>
    <t>Watertown/
Fort Drum</t>
  </si>
  <si>
    <t>Nassau/
Suffolk</t>
  </si>
  <si>
    <r>
      <t>New York/Wayne White Plains, 
NY-NJ</t>
    </r>
    <r>
      <rPr>
        <vertAlign val="superscript"/>
        <sz val="11"/>
        <rFont val="Arial"/>
        <family val="2"/>
      </rPr>
      <t>2</t>
    </r>
  </si>
  <si>
    <t>Poughkeepsie/
Newburgh/
Middletown</t>
  </si>
  <si>
    <t>New York State by Metropolitan Statistical Areas — 2002</t>
  </si>
  <si>
    <t>Professional, Scientific &amp; Technical Services</t>
  </si>
  <si>
    <t>Administrative &amp; Support, Waste Management &amp; Remediation Services</t>
  </si>
  <si>
    <t>Arts, Entertainment and Recreation</t>
  </si>
  <si>
    <t>l</t>
  </si>
  <si>
    <t>1 See glossary for exclusions.</t>
  </si>
  <si>
    <t>SOURCE:  U.S. Census Bureau, 2002 Economic Census; material compiled by Empire State Development.</t>
  </si>
  <si>
    <t>Poughkeepsie/
Newburg/
Middletown</t>
  </si>
  <si>
    <t>New York State by Metropolitan Statistical Areas — 1997</t>
  </si>
  <si>
    <t>Jamestown</t>
  </si>
  <si>
    <t>Transportation and Warehousing</t>
  </si>
  <si>
    <t>Administrative &amp; support, waste management &amp; remediation services</t>
  </si>
  <si>
    <t>Educational Services</t>
  </si>
  <si>
    <t>Accommodation and foodservices</t>
  </si>
  <si>
    <t>Other Services (except Public Administration)</t>
  </si>
  <si>
    <t>New York</t>
  </si>
  <si>
    <t>SOURCE:  U.S. Bureau of the Census, 1997 Economic Census; material compiled by Empire State Development.</t>
  </si>
  <si>
    <t>Dutchess
County</t>
  </si>
  <si>
    <t>Newburgh, 
NY-PA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</si>
</sst>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&quot;$&quot;* #,##0.000_);_(&quot;$&quot;* \(#,##0.000\);_(&quot;$&quot;* &quot;-&quot;??_);_(@_)"/>
  </numFmts>
  <fonts count="44">
    <font>
      <sz val="12"/>
      <name val="Century Gothic"/>
      <family val="0"/>
    </font>
    <font>
      <sz val="11"/>
      <color indexed="8"/>
      <name val="Calibri"/>
      <family val="2"/>
    </font>
    <font>
      <sz val="12"/>
      <name val="Clearface Regular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33" borderId="7" applyNumberFormat="0" applyFont="0" applyAlignment="0" applyProtection="0"/>
    <xf numFmtId="0" fontId="38" fillId="28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164" fontId="2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42" fillId="2" borderId="0" xfId="0" applyNumberFormat="1" applyFont="1" applyAlignment="1">
      <alignment/>
    </xf>
    <xf numFmtId="0" fontId="43" fillId="2" borderId="0" xfId="0" applyNumberFormat="1" applyFont="1" applyAlignment="1">
      <alignment/>
    </xf>
    <xf numFmtId="5" fontId="3" fillId="2" borderId="0" xfId="0" applyNumberFormat="1" applyFont="1" applyAlignment="1" applyProtection="1">
      <alignment/>
      <protection locked="0"/>
    </xf>
    <xf numFmtId="3" fontId="3" fillId="2" borderId="0" xfId="0" applyNumberFormat="1" applyFont="1" applyAlignment="1">
      <alignment horizontal="right"/>
    </xf>
    <xf numFmtId="0" fontId="3" fillId="2" borderId="0" xfId="0" applyNumberFormat="1" applyFont="1" applyAlignment="1" applyProtection="1">
      <alignment/>
      <protection locked="0"/>
    </xf>
    <xf numFmtId="164" fontId="3" fillId="2" borderId="0" xfId="0" applyNumberFormat="1" applyFont="1" applyAlignment="1" applyProtection="1">
      <alignment/>
      <protection locked="0"/>
    </xf>
    <xf numFmtId="164" fontId="3" fillId="2" borderId="0" xfId="0" applyNumberFormat="1" applyFont="1" applyAlignment="1" quotePrefix="1">
      <alignment horizontal="right"/>
    </xf>
    <xf numFmtId="3" fontId="3" fillId="2" borderId="0" xfId="0" applyNumberFormat="1" applyFont="1" applyAlignment="1" quotePrefix="1">
      <alignment horizontal="right"/>
    </xf>
    <xf numFmtId="164" fontId="3" fillId="2" borderId="0" xfId="0" applyNumberFormat="1" applyFont="1" applyAlignment="1">
      <alignment/>
    </xf>
    <xf numFmtId="164" fontId="3" fillId="2" borderId="0" xfId="0" applyNumberFormat="1" applyFont="1" applyAlignment="1">
      <alignment horizontal="right"/>
    </xf>
    <xf numFmtId="0" fontId="3" fillId="2" borderId="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164" fontId="3" fillId="2" borderId="10" xfId="0" applyNumberFormat="1" applyFont="1" applyBorder="1" applyAlignment="1" quotePrefix="1">
      <alignment horizontal="right"/>
    </xf>
    <xf numFmtId="0" fontId="5" fillId="2" borderId="10" xfId="0" applyNumberFormat="1" applyFont="1" applyBorder="1" applyAlignment="1" quotePrefix="1">
      <alignment/>
    </xf>
    <xf numFmtId="0" fontId="6" fillId="2" borderId="0" xfId="0" applyNumberFormat="1" applyFont="1" applyAlignment="1" applyProtection="1">
      <alignment/>
      <protection locked="0"/>
    </xf>
    <xf numFmtId="5" fontId="6" fillId="2" borderId="0" xfId="0" applyNumberFormat="1" applyFont="1" applyAlignment="1" applyProtection="1">
      <alignment/>
      <protection locked="0"/>
    </xf>
    <xf numFmtId="0" fontId="3" fillId="0" borderId="0" xfId="0" applyFont="1" applyFill="1" applyAlignment="1">
      <alignment horizontal="right"/>
    </xf>
    <xf numFmtId="0" fontId="3" fillId="2" borderId="0" xfId="0" applyFont="1" applyAlignment="1">
      <alignment/>
    </xf>
    <xf numFmtId="5" fontId="3" fillId="2" borderId="11" xfId="0" applyNumberFormat="1" applyFont="1" applyBorder="1" applyAlignment="1" applyProtection="1">
      <alignment horizontal="left"/>
      <protection locked="0"/>
    </xf>
    <xf numFmtId="5" fontId="3" fillId="2" borderId="11" xfId="0" applyNumberFormat="1" applyFont="1" applyBorder="1" applyAlignment="1" applyProtection="1">
      <alignment horizontal="right" wrapText="1"/>
      <protection locked="0"/>
    </xf>
    <xf numFmtId="5" fontId="3" fillId="2" borderId="11" xfId="0" applyNumberFormat="1" applyFont="1" applyBorder="1" applyAlignment="1" applyProtection="1">
      <alignment horizontal="right"/>
      <protection locked="0"/>
    </xf>
    <xf numFmtId="0" fontId="3" fillId="2" borderId="11" xfId="0" applyNumberFormat="1" applyFont="1" applyBorder="1" applyAlignment="1">
      <alignment horizontal="right"/>
    </xf>
    <xf numFmtId="3" fontId="3" fillId="2" borderId="11" xfId="0" applyNumberFormat="1" applyFont="1" applyBorder="1" applyAlignment="1">
      <alignment horizontal="right" wrapText="1"/>
    </xf>
    <xf numFmtId="0" fontId="3" fillId="2" borderId="0" xfId="0" applyFont="1" applyAlignment="1">
      <alignment horizontal="right"/>
    </xf>
    <xf numFmtId="0" fontId="3" fillId="2" borderId="0" xfId="0" applyNumberFormat="1" applyFont="1" applyAlignment="1" quotePrefix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 quotePrefix="1">
      <alignment horizontal="right"/>
    </xf>
  </cellXfs>
  <cellStyles count="48">
    <cellStyle name="Normal" xfId="0"/>
    <cellStyle name="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9"/>
  <sheetViews>
    <sheetView tabSelected="1" zoomScalePageLayoutView="0" workbookViewId="0" topLeftCell="A1">
      <selection activeCell="A1" sqref="A1"/>
    </sheetView>
  </sheetViews>
  <sheetFormatPr defaultColWidth="16.77734375" defaultRowHeight="17.25"/>
  <cols>
    <col min="1" max="1" width="58.88671875" style="1" customWidth="1"/>
    <col min="2" max="16384" width="16.77734375" style="1" customWidth="1"/>
  </cols>
  <sheetData>
    <row r="1" spans="1:20" ht="20.25">
      <c r="A1" s="18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0.25">
      <c r="A2" s="19" t="s">
        <v>45</v>
      </c>
      <c r="B2" s="3"/>
      <c r="C2" s="3"/>
      <c r="D2" s="3"/>
      <c r="E2" s="5"/>
      <c r="F2" s="3"/>
      <c r="G2" s="3"/>
      <c r="H2" s="1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45.75">
      <c r="A4" s="22" t="s">
        <v>1</v>
      </c>
      <c r="B4" s="23" t="s">
        <v>73</v>
      </c>
      <c r="C4" s="24" t="s">
        <v>2</v>
      </c>
      <c r="D4" s="23" t="s">
        <v>74</v>
      </c>
      <c r="E4" s="24" t="s">
        <v>3</v>
      </c>
      <c r="F4" s="25" t="s">
        <v>4</v>
      </c>
      <c r="G4" s="25" t="s">
        <v>35</v>
      </c>
      <c r="H4" s="24" t="s">
        <v>36</v>
      </c>
      <c r="I4" s="23" t="s">
        <v>75</v>
      </c>
      <c r="J4" s="24" t="s">
        <v>5</v>
      </c>
      <c r="K4" s="24" t="s">
        <v>6</v>
      </c>
      <c r="L4" s="24" t="s">
        <v>76</v>
      </c>
      <c r="M4" s="23" t="s">
        <v>77</v>
      </c>
      <c r="N4" s="3"/>
      <c r="O4" s="3"/>
      <c r="P4" s="3"/>
      <c r="Q4" s="3"/>
      <c r="R4" s="3"/>
      <c r="S4" s="3"/>
      <c r="T4" s="3"/>
    </row>
    <row r="5" spans="1:20" ht="15.75">
      <c r="A5" s="3"/>
      <c r="B5" s="6"/>
      <c r="C5" s="6"/>
      <c r="D5" s="6"/>
      <c r="E5" s="6"/>
      <c r="F5" s="6"/>
      <c r="G5" s="3"/>
      <c r="H5" s="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>
      <c r="A6" s="6" t="s">
        <v>7</v>
      </c>
      <c r="B6" s="3"/>
      <c r="C6" s="3"/>
      <c r="D6" s="3"/>
      <c r="E6" s="3"/>
      <c r="F6" s="3"/>
      <c r="G6" s="3"/>
      <c r="H6" s="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.75">
      <c r="A7" s="6" t="s">
        <v>8</v>
      </c>
      <c r="B7" s="7">
        <v>39</v>
      </c>
      <c r="C7" s="7">
        <v>8</v>
      </c>
      <c r="D7" s="7">
        <v>38</v>
      </c>
      <c r="E7" s="7">
        <v>3</v>
      </c>
      <c r="F7" s="7">
        <v>7</v>
      </c>
      <c r="G7" s="7">
        <v>5</v>
      </c>
      <c r="H7" s="7">
        <v>4</v>
      </c>
      <c r="I7" s="7">
        <v>580</v>
      </c>
      <c r="J7" s="7">
        <v>36</v>
      </c>
      <c r="K7" s="7">
        <v>41</v>
      </c>
      <c r="L7" s="7">
        <v>10</v>
      </c>
      <c r="M7" s="7">
        <v>12</v>
      </c>
      <c r="N7" s="3"/>
      <c r="O7" s="3"/>
      <c r="P7" s="3"/>
      <c r="Q7" s="3"/>
      <c r="R7" s="3"/>
      <c r="S7" s="3"/>
      <c r="T7" s="3"/>
    </row>
    <row r="8" spans="1:20" ht="15.75">
      <c r="A8" s="8" t="s">
        <v>9</v>
      </c>
      <c r="B8" s="7">
        <v>1562</v>
      </c>
      <c r="C8" s="7" t="s">
        <v>17</v>
      </c>
      <c r="D8" s="7">
        <v>2029</v>
      </c>
      <c r="E8" s="7" t="s">
        <v>18</v>
      </c>
      <c r="F8" s="7" t="s">
        <v>18</v>
      </c>
      <c r="G8" s="7">
        <v>280</v>
      </c>
      <c r="H8" s="7" t="s">
        <v>18</v>
      </c>
      <c r="I8" s="7">
        <v>41288</v>
      </c>
      <c r="J8" s="7">
        <v>1646</v>
      </c>
      <c r="K8" s="7" t="s">
        <v>20</v>
      </c>
      <c r="L8" s="7" t="s">
        <v>49</v>
      </c>
      <c r="M8" s="7">
        <v>287</v>
      </c>
      <c r="N8" s="3"/>
      <c r="O8" s="3"/>
      <c r="P8" s="3"/>
      <c r="Q8" s="3"/>
      <c r="R8" s="3"/>
      <c r="S8" s="3"/>
      <c r="T8" s="3"/>
    </row>
    <row r="9" spans="1:20" s="2" customFormat="1" ht="15.75">
      <c r="A9" s="9" t="s">
        <v>11</v>
      </c>
      <c r="B9" s="13">
        <v>156218</v>
      </c>
      <c r="C9" s="13" t="s">
        <v>19</v>
      </c>
      <c r="D9" s="13">
        <v>168562</v>
      </c>
      <c r="E9" s="13" t="s">
        <v>19</v>
      </c>
      <c r="F9" s="13" t="s">
        <v>19</v>
      </c>
      <c r="G9" s="13">
        <v>22590</v>
      </c>
      <c r="H9" s="13" t="s">
        <v>19</v>
      </c>
      <c r="I9" s="13">
        <v>3978483</v>
      </c>
      <c r="J9" s="13">
        <v>151907</v>
      </c>
      <c r="K9" s="13" t="s">
        <v>19</v>
      </c>
      <c r="L9" s="13" t="s">
        <v>19</v>
      </c>
      <c r="M9" s="13">
        <v>24938</v>
      </c>
      <c r="N9" s="12"/>
      <c r="O9" s="12"/>
      <c r="P9" s="12"/>
      <c r="Q9" s="12"/>
      <c r="R9" s="12"/>
      <c r="S9" s="12"/>
      <c r="T9" s="12"/>
    </row>
    <row r="10" spans="1:20" ht="15.75">
      <c r="A10" s="8" t="s">
        <v>10</v>
      </c>
      <c r="B10" s="7" t="s">
        <v>44</v>
      </c>
      <c r="C10" s="7" t="s">
        <v>44</v>
      </c>
      <c r="D10" s="7" t="s">
        <v>44</v>
      </c>
      <c r="E10" s="7" t="s">
        <v>44</v>
      </c>
      <c r="F10" s="7" t="s">
        <v>44</v>
      </c>
      <c r="G10" s="7" t="s">
        <v>44</v>
      </c>
      <c r="H10" s="7" t="s">
        <v>44</v>
      </c>
      <c r="I10" s="7" t="s">
        <v>44</v>
      </c>
      <c r="J10" s="7" t="s">
        <v>44</v>
      </c>
      <c r="K10" s="7" t="s">
        <v>44</v>
      </c>
      <c r="L10" s="7" t="s">
        <v>44</v>
      </c>
      <c r="M10" s="7" t="s">
        <v>44</v>
      </c>
      <c r="N10" s="3"/>
      <c r="O10" s="3"/>
      <c r="P10" s="3"/>
      <c r="Q10" s="3"/>
      <c r="R10" s="3"/>
      <c r="S10" s="3"/>
      <c r="T10" s="3"/>
    </row>
    <row r="11" spans="1:20" ht="15.75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.75">
      <c r="A12" s="3" t="s">
        <v>12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3"/>
      <c r="O12" s="3"/>
      <c r="P12" s="3"/>
      <c r="Q12" s="3"/>
      <c r="R12" s="3"/>
      <c r="S12" s="3"/>
      <c r="T12" s="3"/>
    </row>
    <row r="13" spans="1:20" ht="15.75">
      <c r="A13" s="6" t="s">
        <v>8</v>
      </c>
      <c r="B13" s="7">
        <v>595</v>
      </c>
      <c r="C13" s="7">
        <v>217</v>
      </c>
      <c r="D13" s="7">
        <v>1281</v>
      </c>
      <c r="E13" s="7">
        <v>85</v>
      </c>
      <c r="F13" s="7">
        <v>163</v>
      </c>
      <c r="G13" s="7">
        <v>93</v>
      </c>
      <c r="H13" s="7">
        <v>170</v>
      </c>
      <c r="I13" s="7">
        <v>16232</v>
      </c>
      <c r="J13" s="7">
        <v>1326</v>
      </c>
      <c r="K13" s="7">
        <v>579</v>
      </c>
      <c r="L13" s="7">
        <v>296</v>
      </c>
      <c r="M13" s="7">
        <v>66</v>
      </c>
      <c r="N13" s="3"/>
      <c r="O13" s="3"/>
      <c r="P13" s="3"/>
      <c r="Q13" s="3"/>
      <c r="R13" s="3"/>
      <c r="S13" s="3"/>
      <c r="T13" s="3"/>
    </row>
    <row r="14" spans="1:20" ht="15.75">
      <c r="A14" s="8" t="s">
        <v>9</v>
      </c>
      <c r="B14" s="7">
        <v>20698</v>
      </c>
      <c r="C14" s="7">
        <v>8946</v>
      </c>
      <c r="D14" s="7">
        <v>50593</v>
      </c>
      <c r="E14" s="7">
        <v>5495</v>
      </c>
      <c r="F14" s="7">
        <v>6709</v>
      </c>
      <c r="G14" s="7">
        <v>2766</v>
      </c>
      <c r="H14" s="7">
        <v>3518</v>
      </c>
      <c r="I14" s="7">
        <v>346950</v>
      </c>
      <c r="J14" s="7">
        <v>56345</v>
      </c>
      <c r="K14" s="7">
        <v>23640</v>
      </c>
      <c r="L14" s="7">
        <v>12368</v>
      </c>
      <c r="M14" s="7">
        <v>2247</v>
      </c>
      <c r="N14" s="3"/>
      <c r="O14" s="3"/>
      <c r="P14" s="3"/>
      <c r="Q14" s="3"/>
      <c r="R14" s="3"/>
      <c r="S14" s="3"/>
      <c r="T14" s="3"/>
    </row>
    <row r="15" spans="1:20" s="2" customFormat="1" ht="15.75">
      <c r="A15" s="9" t="s">
        <v>11</v>
      </c>
      <c r="B15" s="13">
        <v>1223760</v>
      </c>
      <c r="C15" s="13">
        <v>451720</v>
      </c>
      <c r="D15" s="13">
        <v>2713243</v>
      </c>
      <c r="E15" s="13">
        <v>278802</v>
      </c>
      <c r="F15" s="13">
        <v>358709</v>
      </c>
      <c r="G15" s="13">
        <v>150424</v>
      </c>
      <c r="H15" s="13">
        <v>170233</v>
      </c>
      <c r="I15" s="13">
        <v>19621205</v>
      </c>
      <c r="J15" s="13">
        <v>3110561</v>
      </c>
      <c r="K15" s="13">
        <v>1283401</v>
      </c>
      <c r="L15" s="13">
        <v>581406</v>
      </c>
      <c r="M15" s="13">
        <v>102552</v>
      </c>
      <c r="N15" s="12"/>
      <c r="O15" s="12"/>
      <c r="P15" s="12"/>
      <c r="Q15" s="12"/>
      <c r="R15" s="12"/>
      <c r="S15" s="12"/>
      <c r="T15" s="12"/>
    </row>
    <row r="16" spans="1:20" s="2" customFormat="1" ht="15.75">
      <c r="A16" s="9" t="s">
        <v>10</v>
      </c>
      <c r="B16" s="13">
        <v>8060673</v>
      </c>
      <c r="C16" s="13">
        <v>2639065</v>
      </c>
      <c r="D16" s="13">
        <v>18970363</v>
      </c>
      <c r="E16" s="13">
        <v>1246970</v>
      </c>
      <c r="F16" s="13">
        <v>2135098</v>
      </c>
      <c r="G16" s="13">
        <v>861091</v>
      </c>
      <c r="H16" s="13" t="s">
        <v>19</v>
      </c>
      <c r="I16" s="13">
        <v>134229889</v>
      </c>
      <c r="J16" s="13">
        <v>20527078</v>
      </c>
      <c r="K16" s="13">
        <v>10592579</v>
      </c>
      <c r="L16" s="13">
        <v>4147450</v>
      </c>
      <c r="M16" s="13">
        <v>770537</v>
      </c>
      <c r="N16" s="12"/>
      <c r="O16" s="12"/>
      <c r="P16" s="12"/>
      <c r="Q16" s="12"/>
      <c r="R16" s="12"/>
      <c r="S16" s="12"/>
      <c r="T16" s="12"/>
    </row>
    <row r="17" spans="1:20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.75">
      <c r="A18" s="3" t="s">
        <v>13</v>
      </c>
      <c r="B18" s="7"/>
      <c r="C18" s="7"/>
      <c r="D18" s="7"/>
      <c r="E18" s="7"/>
      <c r="F18" s="7"/>
      <c r="G18" s="7"/>
      <c r="H18" s="3"/>
      <c r="I18" s="7"/>
      <c r="J18" s="7"/>
      <c r="K18" s="7"/>
      <c r="L18" s="7"/>
      <c r="M18" s="7"/>
      <c r="N18" s="3"/>
      <c r="O18" s="3"/>
      <c r="P18" s="3"/>
      <c r="Q18" s="3"/>
      <c r="R18" s="3"/>
      <c r="S18" s="3"/>
      <c r="T18" s="3"/>
    </row>
    <row r="19" spans="1:20" ht="15.75">
      <c r="A19" s="6" t="s">
        <v>8</v>
      </c>
      <c r="B19" s="7">
        <v>922</v>
      </c>
      <c r="C19" s="7">
        <v>249</v>
      </c>
      <c r="D19" s="7">
        <v>1419</v>
      </c>
      <c r="E19" s="7">
        <v>96</v>
      </c>
      <c r="F19" s="7">
        <v>104</v>
      </c>
      <c r="G19" s="7">
        <v>47</v>
      </c>
      <c r="H19" s="7">
        <v>173</v>
      </c>
      <c r="I19" s="7">
        <v>38176</v>
      </c>
      <c r="J19" s="7">
        <v>1328</v>
      </c>
      <c r="K19" s="7">
        <v>859</v>
      </c>
      <c r="L19" s="7">
        <v>233</v>
      </c>
      <c r="M19" s="7">
        <v>75</v>
      </c>
      <c r="N19" s="3"/>
      <c r="O19" s="3"/>
      <c r="P19" s="3"/>
      <c r="Q19" s="3"/>
      <c r="R19" s="3"/>
      <c r="S19" s="3"/>
      <c r="T19" s="3"/>
    </row>
    <row r="20" spans="1:20" ht="15.75">
      <c r="A20" s="8" t="s">
        <v>9</v>
      </c>
      <c r="B20" s="7">
        <v>12039</v>
      </c>
      <c r="C20" s="7">
        <v>4638</v>
      </c>
      <c r="D20" s="7">
        <v>24937</v>
      </c>
      <c r="E20" s="7">
        <v>1330</v>
      </c>
      <c r="F20" s="7">
        <v>881</v>
      </c>
      <c r="G20" s="7">
        <v>558</v>
      </c>
      <c r="H20" s="7">
        <v>1625</v>
      </c>
      <c r="I20" s="7">
        <v>483197</v>
      </c>
      <c r="J20" s="7">
        <v>19088</v>
      </c>
      <c r="K20" s="7">
        <v>14073</v>
      </c>
      <c r="L20" s="7">
        <v>2848</v>
      </c>
      <c r="M20" s="7">
        <v>931</v>
      </c>
      <c r="N20" s="3"/>
      <c r="O20" s="3"/>
      <c r="P20" s="3"/>
      <c r="Q20" s="3"/>
      <c r="R20" s="3"/>
      <c r="S20" s="3"/>
      <c r="T20" s="3"/>
    </row>
    <row r="21" spans="1:20" s="2" customFormat="1" ht="15.75">
      <c r="A21" s="9" t="s">
        <v>11</v>
      </c>
      <c r="B21" s="13">
        <v>669501</v>
      </c>
      <c r="C21" s="13">
        <v>197012</v>
      </c>
      <c r="D21" s="13">
        <v>1386631</v>
      </c>
      <c r="E21" s="13">
        <v>57610</v>
      </c>
      <c r="F21" s="13">
        <v>36266</v>
      </c>
      <c r="G21" s="13">
        <v>25611</v>
      </c>
      <c r="H21" s="13">
        <v>77639</v>
      </c>
      <c r="I21" s="13">
        <v>35431327</v>
      </c>
      <c r="J21" s="13">
        <v>1168824</v>
      </c>
      <c r="K21" s="13">
        <v>747642</v>
      </c>
      <c r="L21" s="13">
        <v>124150</v>
      </c>
      <c r="M21" s="13">
        <v>36958</v>
      </c>
      <c r="N21" s="12"/>
      <c r="O21" s="12"/>
      <c r="P21" s="12"/>
      <c r="Q21" s="12"/>
      <c r="R21" s="12"/>
      <c r="S21" s="12"/>
      <c r="T21" s="12"/>
    </row>
    <row r="22" spans="1:20" s="2" customFormat="1" ht="15.75">
      <c r="A22" s="9" t="s">
        <v>10</v>
      </c>
      <c r="B22" s="13">
        <v>13049586</v>
      </c>
      <c r="C22" s="13">
        <v>4215996</v>
      </c>
      <c r="D22" s="13">
        <v>28586578</v>
      </c>
      <c r="E22" s="13">
        <v>845350</v>
      </c>
      <c r="F22" s="13">
        <v>1455088</v>
      </c>
      <c r="G22" s="13">
        <v>314112</v>
      </c>
      <c r="H22" s="13">
        <v>969469</v>
      </c>
      <c r="I22" s="13">
        <v>676899405</v>
      </c>
      <c r="J22" s="13">
        <v>14361223</v>
      </c>
      <c r="K22" s="13">
        <v>20495662</v>
      </c>
      <c r="L22" s="13">
        <v>1358031</v>
      </c>
      <c r="M22" s="13">
        <v>381648</v>
      </c>
      <c r="N22" s="12"/>
      <c r="O22" s="12"/>
      <c r="P22" s="12"/>
      <c r="Q22" s="12"/>
      <c r="R22" s="12"/>
      <c r="S22" s="12"/>
      <c r="T22" s="12"/>
    </row>
    <row r="23" spans="1:20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5.75">
      <c r="A24" s="3" t="s">
        <v>14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3"/>
      <c r="O24" s="3"/>
      <c r="P24" s="3"/>
      <c r="Q24" s="3"/>
      <c r="R24" s="3"/>
      <c r="S24" s="3"/>
      <c r="T24" s="3"/>
    </row>
    <row r="25" spans="1:20" ht="15.75">
      <c r="A25" s="6" t="s">
        <v>8</v>
      </c>
      <c r="B25" s="7">
        <v>3028</v>
      </c>
      <c r="C25" s="7">
        <v>851</v>
      </c>
      <c r="D25" s="7">
        <v>4078</v>
      </c>
      <c r="E25" s="7">
        <v>350</v>
      </c>
      <c r="F25" s="7">
        <v>633</v>
      </c>
      <c r="G25" s="7">
        <v>349</v>
      </c>
      <c r="H25" s="7">
        <v>733</v>
      </c>
      <c r="I25" s="7">
        <v>78193</v>
      </c>
      <c r="J25" s="7">
        <v>3549</v>
      </c>
      <c r="K25" s="7">
        <v>2257</v>
      </c>
      <c r="L25" s="7">
        <v>1017</v>
      </c>
      <c r="M25" s="7">
        <v>476</v>
      </c>
      <c r="N25" s="3"/>
      <c r="O25" s="3"/>
      <c r="P25" s="3"/>
      <c r="Q25" s="3"/>
      <c r="R25" s="3"/>
      <c r="S25" s="3"/>
      <c r="T25" s="3"/>
    </row>
    <row r="26" spans="1:20" ht="15.75">
      <c r="A26" s="8" t="s">
        <v>9</v>
      </c>
      <c r="B26" s="7">
        <v>46426</v>
      </c>
      <c r="C26" s="7">
        <v>12657</v>
      </c>
      <c r="D26" s="7">
        <v>62656</v>
      </c>
      <c r="E26" s="7">
        <v>5044</v>
      </c>
      <c r="F26" s="7">
        <v>8195</v>
      </c>
      <c r="G26" s="7">
        <v>5071</v>
      </c>
      <c r="H26" s="7">
        <v>8606</v>
      </c>
      <c r="I26" s="7">
        <v>896588</v>
      </c>
      <c r="J26" s="7">
        <v>57373</v>
      </c>
      <c r="K26" s="7">
        <v>36012</v>
      </c>
      <c r="L26" s="7">
        <v>13905</v>
      </c>
      <c r="M26" s="7">
        <v>6849</v>
      </c>
      <c r="N26" s="3"/>
      <c r="O26" s="3"/>
      <c r="P26" s="3"/>
      <c r="Q26" s="3"/>
      <c r="R26" s="3"/>
      <c r="S26" s="3"/>
      <c r="T26" s="3"/>
    </row>
    <row r="27" spans="1:20" s="2" customFormat="1" ht="15.75">
      <c r="A27" s="9" t="s">
        <v>11</v>
      </c>
      <c r="B27" s="13">
        <v>1118742</v>
      </c>
      <c r="C27" s="13">
        <v>278592</v>
      </c>
      <c r="D27" s="13">
        <v>1352009</v>
      </c>
      <c r="E27" s="13">
        <v>115834</v>
      </c>
      <c r="F27" s="13">
        <v>191883</v>
      </c>
      <c r="G27" s="13">
        <v>105454</v>
      </c>
      <c r="H27" s="13">
        <v>211799</v>
      </c>
      <c r="I27" s="13">
        <v>25968087</v>
      </c>
      <c r="J27" s="13">
        <v>1266755</v>
      </c>
      <c r="K27" s="13">
        <v>802585</v>
      </c>
      <c r="L27" s="13">
        <v>308436</v>
      </c>
      <c r="M27" s="13">
        <v>161351</v>
      </c>
      <c r="N27" s="12"/>
      <c r="O27" s="12"/>
      <c r="P27" s="12"/>
      <c r="Q27" s="12"/>
      <c r="R27" s="12"/>
      <c r="S27" s="12"/>
      <c r="T27" s="12"/>
    </row>
    <row r="28" spans="1:20" s="2" customFormat="1" ht="15.75">
      <c r="A28" s="9" t="s">
        <v>10</v>
      </c>
      <c r="B28" s="13">
        <v>12455194</v>
      </c>
      <c r="C28" s="13">
        <v>3114079</v>
      </c>
      <c r="D28" s="13">
        <v>14627643</v>
      </c>
      <c r="E28" s="13">
        <v>1174752</v>
      </c>
      <c r="F28" s="13">
        <v>2047937</v>
      </c>
      <c r="G28" s="13">
        <v>1111981</v>
      </c>
      <c r="H28" s="13">
        <v>2324885</v>
      </c>
      <c r="I28" s="13">
        <v>270758224</v>
      </c>
      <c r="J28" s="13">
        <v>13433032</v>
      </c>
      <c r="K28" s="13">
        <v>8919862</v>
      </c>
      <c r="L28" s="13">
        <v>3556130</v>
      </c>
      <c r="M28" s="13">
        <v>1937924</v>
      </c>
      <c r="N28" s="12"/>
      <c r="O28" s="12"/>
      <c r="P28" s="12"/>
      <c r="Q28" s="12"/>
      <c r="R28" s="12"/>
      <c r="S28" s="12"/>
      <c r="T28" s="12"/>
    </row>
    <row r="29" spans="1:20" ht="15.75">
      <c r="A29" s="8"/>
      <c r="B29" s="7"/>
      <c r="C29" s="7"/>
      <c r="D29" s="7"/>
      <c r="E29" s="7"/>
      <c r="F29" s="7"/>
      <c r="G29" s="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7.25">
      <c r="A30" s="8" t="s">
        <v>50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3"/>
      <c r="O30" s="3"/>
      <c r="P30" s="3"/>
      <c r="Q30" s="3"/>
      <c r="R30" s="3"/>
      <c r="S30" s="3"/>
      <c r="T30" s="3"/>
    </row>
    <row r="31" spans="1:20" ht="15.75">
      <c r="A31" s="6" t="s">
        <v>8</v>
      </c>
      <c r="B31" s="7">
        <v>416</v>
      </c>
      <c r="C31" s="7">
        <v>119</v>
      </c>
      <c r="D31" s="7">
        <v>727</v>
      </c>
      <c r="E31" s="7">
        <v>58</v>
      </c>
      <c r="F31" s="7">
        <v>65</v>
      </c>
      <c r="G31" s="7">
        <v>40</v>
      </c>
      <c r="H31" s="7">
        <v>120</v>
      </c>
      <c r="I31" s="7">
        <v>14522</v>
      </c>
      <c r="J31" s="7">
        <v>512</v>
      </c>
      <c r="K31" s="7">
        <v>357</v>
      </c>
      <c r="L31" s="7">
        <v>132</v>
      </c>
      <c r="M31" s="7">
        <v>71</v>
      </c>
      <c r="N31" s="3"/>
      <c r="O31" s="3"/>
      <c r="P31" s="3"/>
      <c r="Q31" s="3"/>
      <c r="R31" s="3"/>
      <c r="S31" s="3"/>
      <c r="T31" s="3"/>
    </row>
    <row r="32" spans="1:20" ht="15.75">
      <c r="A32" s="8" t="s">
        <v>9</v>
      </c>
      <c r="B32" s="7">
        <v>9442</v>
      </c>
      <c r="C32" s="7">
        <v>2145</v>
      </c>
      <c r="D32" s="7">
        <v>16824</v>
      </c>
      <c r="E32" s="7">
        <v>959</v>
      </c>
      <c r="F32" s="7">
        <v>814</v>
      </c>
      <c r="G32" s="7">
        <v>601</v>
      </c>
      <c r="H32" s="7">
        <v>2033</v>
      </c>
      <c r="I32" s="7">
        <v>300583</v>
      </c>
      <c r="J32" s="7">
        <v>9977</v>
      </c>
      <c r="K32" s="7">
        <v>9321</v>
      </c>
      <c r="L32" s="7">
        <v>4025</v>
      </c>
      <c r="M32" s="7">
        <v>1407</v>
      </c>
      <c r="N32" s="3"/>
      <c r="O32" s="3"/>
      <c r="P32" s="3"/>
      <c r="Q32" s="3"/>
      <c r="R32" s="3"/>
      <c r="S32" s="3"/>
      <c r="T32" s="3"/>
    </row>
    <row r="33" spans="1:20" s="2" customFormat="1" ht="15.75">
      <c r="A33" s="9" t="s">
        <v>11</v>
      </c>
      <c r="B33" s="13">
        <v>360058</v>
      </c>
      <c r="C33" s="13">
        <v>68758</v>
      </c>
      <c r="D33" s="13">
        <v>575114</v>
      </c>
      <c r="E33" s="13">
        <v>36405</v>
      </c>
      <c r="F33" s="13">
        <v>22445</v>
      </c>
      <c r="G33" s="13">
        <v>21233</v>
      </c>
      <c r="H33" s="13">
        <v>49124</v>
      </c>
      <c r="I33" s="13">
        <v>13210547</v>
      </c>
      <c r="J33" s="13">
        <v>315427</v>
      </c>
      <c r="K33" s="13">
        <v>308979</v>
      </c>
      <c r="L33" s="13">
        <v>137814</v>
      </c>
      <c r="M33" s="13">
        <v>48486</v>
      </c>
      <c r="N33" s="12"/>
      <c r="O33" s="12"/>
      <c r="P33" s="12"/>
      <c r="Q33" s="12"/>
      <c r="R33" s="12"/>
      <c r="S33" s="12"/>
      <c r="T33" s="12"/>
    </row>
    <row r="34" spans="1:20" s="2" customFormat="1" ht="15.75">
      <c r="A34" s="9" t="s">
        <v>10</v>
      </c>
      <c r="B34" s="13">
        <v>840023</v>
      </c>
      <c r="C34" s="13">
        <v>171890</v>
      </c>
      <c r="D34" s="13">
        <v>2139446</v>
      </c>
      <c r="E34" s="13">
        <v>139884</v>
      </c>
      <c r="F34" s="13">
        <v>72751</v>
      </c>
      <c r="G34" s="13">
        <v>80811</v>
      </c>
      <c r="H34" s="13">
        <v>132992</v>
      </c>
      <c r="I34" s="13">
        <v>59253716</v>
      </c>
      <c r="J34" s="13">
        <v>953068</v>
      </c>
      <c r="K34" s="13">
        <v>929378</v>
      </c>
      <c r="L34" s="13">
        <v>268530</v>
      </c>
      <c r="M34" s="13">
        <v>180709</v>
      </c>
      <c r="N34" s="12"/>
      <c r="O34" s="12"/>
      <c r="P34" s="12"/>
      <c r="Q34" s="12"/>
      <c r="R34" s="12"/>
      <c r="S34" s="12"/>
      <c r="T34" s="12"/>
    </row>
    <row r="35" spans="1:20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7.25">
      <c r="A36" s="8" t="s">
        <v>51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3"/>
      <c r="O36" s="3"/>
      <c r="P36" s="3"/>
      <c r="Q36" s="3"/>
      <c r="R36" s="3"/>
      <c r="S36" s="3"/>
      <c r="T36" s="3"/>
    </row>
    <row r="37" spans="1:20" ht="15.75">
      <c r="A37" s="6" t="s">
        <v>8</v>
      </c>
      <c r="B37" s="7">
        <v>416</v>
      </c>
      <c r="C37" s="7">
        <v>102</v>
      </c>
      <c r="D37" s="7">
        <v>400</v>
      </c>
      <c r="E37" s="7">
        <v>28</v>
      </c>
      <c r="F37" s="7">
        <v>52</v>
      </c>
      <c r="G37" s="7">
        <v>63</v>
      </c>
      <c r="H37" s="7">
        <v>101</v>
      </c>
      <c r="I37" s="7">
        <v>11587</v>
      </c>
      <c r="J37" s="7">
        <v>476</v>
      </c>
      <c r="K37" s="7">
        <v>271</v>
      </c>
      <c r="L37" s="7">
        <v>113</v>
      </c>
      <c r="M37" s="7">
        <v>47</v>
      </c>
      <c r="N37" s="3"/>
      <c r="O37" s="3"/>
      <c r="P37" s="3"/>
      <c r="Q37" s="3"/>
      <c r="R37" s="3"/>
      <c r="S37" s="3"/>
      <c r="T37" s="3"/>
    </row>
    <row r="38" spans="1:20" ht="15.75">
      <c r="A38" s="8" t="s">
        <v>9</v>
      </c>
      <c r="B38" s="7">
        <v>10391</v>
      </c>
      <c r="C38" s="7">
        <v>2327</v>
      </c>
      <c r="D38" s="7">
        <v>8235</v>
      </c>
      <c r="E38" s="7">
        <v>443</v>
      </c>
      <c r="F38" s="7">
        <v>1084</v>
      </c>
      <c r="G38" s="7">
        <v>1068</v>
      </c>
      <c r="H38" s="7">
        <v>883</v>
      </c>
      <c r="I38" s="7">
        <v>336634</v>
      </c>
      <c r="J38" s="7">
        <v>11834</v>
      </c>
      <c r="K38" s="7">
        <v>5880</v>
      </c>
      <c r="L38" s="7">
        <v>3015</v>
      </c>
      <c r="M38" s="7">
        <v>741</v>
      </c>
      <c r="N38" s="3"/>
      <c r="O38" s="3"/>
      <c r="P38" s="3"/>
      <c r="Q38" s="3"/>
      <c r="R38" s="3"/>
      <c r="S38" s="3"/>
      <c r="T38" s="3"/>
    </row>
    <row r="39" spans="1:20" s="2" customFormat="1" ht="15.75">
      <c r="A39" s="9" t="s">
        <v>11</v>
      </c>
      <c r="B39" s="13">
        <v>628217</v>
      </c>
      <c r="C39" s="13">
        <v>94340</v>
      </c>
      <c r="D39" s="13">
        <v>413873</v>
      </c>
      <c r="E39" s="13">
        <v>18670</v>
      </c>
      <c r="F39" s="13">
        <v>49677</v>
      </c>
      <c r="G39" s="13">
        <v>68958</v>
      </c>
      <c r="H39" s="13">
        <v>38224</v>
      </c>
      <c r="I39" s="13">
        <v>30996656</v>
      </c>
      <c r="J39" s="13">
        <v>691846</v>
      </c>
      <c r="K39" s="13">
        <v>309708</v>
      </c>
      <c r="L39" s="13">
        <v>107299</v>
      </c>
      <c r="M39" s="13">
        <v>28103</v>
      </c>
      <c r="N39" s="12"/>
      <c r="O39" s="12"/>
      <c r="P39" s="12"/>
      <c r="Q39" s="12"/>
      <c r="R39" s="12"/>
      <c r="S39" s="12"/>
      <c r="T39" s="12"/>
    </row>
    <row r="40" spans="1:20" s="2" customFormat="1" ht="15.75">
      <c r="A40" s="9" t="s">
        <v>10</v>
      </c>
      <c r="B40" s="13" t="s">
        <v>44</v>
      </c>
      <c r="C40" s="13" t="s">
        <v>44</v>
      </c>
      <c r="D40" s="13" t="s">
        <v>44</v>
      </c>
      <c r="E40" s="13" t="s">
        <v>44</v>
      </c>
      <c r="F40" s="13" t="s">
        <v>44</v>
      </c>
      <c r="G40" s="13" t="s">
        <v>44</v>
      </c>
      <c r="H40" s="13" t="s">
        <v>44</v>
      </c>
      <c r="I40" s="13" t="s">
        <v>44</v>
      </c>
      <c r="J40" s="13" t="s">
        <v>44</v>
      </c>
      <c r="K40" s="13" t="s">
        <v>44</v>
      </c>
      <c r="L40" s="13" t="s">
        <v>44</v>
      </c>
      <c r="M40" s="13" t="s">
        <v>44</v>
      </c>
      <c r="N40" s="12"/>
      <c r="O40" s="12"/>
      <c r="P40" s="12"/>
      <c r="Q40" s="12"/>
      <c r="R40" s="12"/>
      <c r="S40" s="12"/>
      <c r="T40" s="12"/>
    </row>
    <row r="41" spans="1:20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.75">
      <c r="A42" s="3" t="s">
        <v>15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3"/>
      <c r="O42" s="3"/>
      <c r="P42" s="3"/>
      <c r="Q42" s="3"/>
      <c r="R42" s="3"/>
      <c r="S42" s="3"/>
      <c r="T42" s="3"/>
    </row>
    <row r="43" spans="1:20" ht="15.75">
      <c r="A43" s="6" t="s">
        <v>8</v>
      </c>
      <c r="B43" s="7">
        <v>1318</v>
      </c>
      <c r="C43" s="7">
        <v>274</v>
      </c>
      <c r="D43" s="7">
        <v>1499</v>
      </c>
      <c r="E43" s="7">
        <v>86</v>
      </c>
      <c r="F43" s="7">
        <v>139</v>
      </c>
      <c r="G43" s="7">
        <v>114</v>
      </c>
      <c r="H43" s="7">
        <v>205</v>
      </c>
      <c r="I43" s="7">
        <v>29065</v>
      </c>
      <c r="J43" s="7">
        <v>1315</v>
      </c>
      <c r="K43" s="7">
        <v>904</v>
      </c>
      <c r="L43" s="7">
        <v>310</v>
      </c>
      <c r="M43" s="7">
        <v>122</v>
      </c>
      <c r="N43" s="3"/>
      <c r="O43" s="3"/>
      <c r="P43" s="3"/>
      <c r="Q43" s="3"/>
      <c r="R43" s="3"/>
      <c r="S43" s="3"/>
      <c r="T43" s="3"/>
    </row>
    <row r="44" spans="1:20" ht="15.75">
      <c r="A44" s="8" t="s">
        <v>9</v>
      </c>
      <c r="B44" s="7">
        <v>21405</v>
      </c>
      <c r="C44" s="7">
        <v>2591</v>
      </c>
      <c r="D44" s="7">
        <v>30486</v>
      </c>
      <c r="E44" s="7">
        <v>995</v>
      </c>
      <c r="F44" s="7">
        <v>1545</v>
      </c>
      <c r="G44" s="7">
        <v>1040</v>
      </c>
      <c r="H44" s="7">
        <v>2500</v>
      </c>
      <c r="I44" s="7">
        <v>588707</v>
      </c>
      <c r="J44" s="7">
        <v>14141</v>
      </c>
      <c r="K44" s="7">
        <v>12980</v>
      </c>
      <c r="L44" s="7">
        <v>6941</v>
      </c>
      <c r="M44" s="7">
        <v>781</v>
      </c>
      <c r="N44" s="3"/>
      <c r="O44" s="3"/>
      <c r="P44" s="3"/>
      <c r="Q44" s="3"/>
      <c r="R44" s="3"/>
      <c r="S44" s="3"/>
      <c r="T44" s="3"/>
    </row>
    <row r="45" spans="1:20" s="2" customFormat="1" ht="15.75">
      <c r="A45" s="9" t="s">
        <v>11</v>
      </c>
      <c r="B45" s="13">
        <v>1517659</v>
      </c>
      <c r="C45" s="13">
        <v>140480</v>
      </c>
      <c r="D45" s="13">
        <v>1695824</v>
      </c>
      <c r="E45" s="13">
        <v>49665</v>
      </c>
      <c r="F45" s="13">
        <v>74719</v>
      </c>
      <c r="G45" s="13">
        <v>61383</v>
      </c>
      <c r="H45" s="13">
        <v>125330</v>
      </c>
      <c r="I45" s="13">
        <v>109325233</v>
      </c>
      <c r="J45" s="13">
        <v>1144966</v>
      </c>
      <c r="K45" s="13">
        <v>769233</v>
      </c>
      <c r="L45" s="13">
        <v>338458</v>
      </c>
      <c r="M45" s="13">
        <v>37851</v>
      </c>
      <c r="N45" s="12"/>
      <c r="O45" s="12"/>
      <c r="P45" s="12"/>
      <c r="Q45" s="12"/>
      <c r="R45" s="12"/>
      <c r="S45" s="12"/>
      <c r="T45" s="12"/>
    </row>
    <row r="46" spans="1:20" s="2" customFormat="1" ht="15.75">
      <c r="A46" s="9" t="s">
        <v>10</v>
      </c>
      <c r="B46" s="13" t="s">
        <v>44</v>
      </c>
      <c r="C46" s="13" t="s">
        <v>44</v>
      </c>
      <c r="D46" s="13" t="s">
        <v>44</v>
      </c>
      <c r="E46" s="13" t="s">
        <v>44</v>
      </c>
      <c r="F46" s="13" t="s">
        <v>44</v>
      </c>
      <c r="G46" s="13" t="s">
        <v>44</v>
      </c>
      <c r="H46" s="13" t="s">
        <v>44</v>
      </c>
      <c r="I46" s="13" t="s">
        <v>44</v>
      </c>
      <c r="J46" s="13" t="s">
        <v>44</v>
      </c>
      <c r="K46" s="13" t="s">
        <v>44</v>
      </c>
      <c r="L46" s="13" t="s">
        <v>44</v>
      </c>
      <c r="M46" s="13" t="s">
        <v>44</v>
      </c>
      <c r="N46" s="12"/>
      <c r="O46" s="12"/>
      <c r="P46" s="12"/>
      <c r="Q46" s="12"/>
      <c r="R46" s="12"/>
      <c r="S46" s="12"/>
      <c r="T46" s="12"/>
    </row>
    <row r="47" spans="1:20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.75">
      <c r="A48" s="3" t="s">
        <v>41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3"/>
      <c r="O48" s="3"/>
      <c r="P48" s="3"/>
      <c r="Q48" s="3"/>
      <c r="R48" s="3"/>
      <c r="S48" s="3"/>
      <c r="T48" s="3"/>
    </row>
    <row r="49" spans="1:20" ht="15.75">
      <c r="A49" s="6" t="s">
        <v>8</v>
      </c>
      <c r="B49" s="7">
        <v>852</v>
      </c>
      <c r="C49" s="7">
        <v>172</v>
      </c>
      <c r="D49" s="7">
        <v>929</v>
      </c>
      <c r="E49" s="7">
        <v>84</v>
      </c>
      <c r="F49" s="7">
        <v>91</v>
      </c>
      <c r="G49" s="7">
        <v>112</v>
      </c>
      <c r="H49" s="7">
        <v>195</v>
      </c>
      <c r="I49" s="7">
        <v>33390</v>
      </c>
      <c r="J49" s="7">
        <v>1069</v>
      </c>
      <c r="K49" s="7">
        <v>700</v>
      </c>
      <c r="L49" s="7">
        <v>204</v>
      </c>
      <c r="M49" s="7">
        <v>119</v>
      </c>
      <c r="N49" s="3"/>
      <c r="O49" s="3"/>
      <c r="P49" s="3"/>
      <c r="Q49" s="3"/>
      <c r="R49" s="3"/>
      <c r="S49" s="3"/>
      <c r="T49" s="3"/>
    </row>
    <row r="50" spans="1:20" ht="15.75">
      <c r="A50" s="8" t="s">
        <v>9</v>
      </c>
      <c r="B50" s="7">
        <v>4632</v>
      </c>
      <c r="C50" s="7">
        <v>857</v>
      </c>
      <c r="D50" s="7">
        <v>6446</v>
      </c>
      <c r="E50" s="7">
        <v>382</v>
      </c>
      <c r="F50" s="7">
        <v>286</v>
      </c>
      <c r="G50" s="7">
        <v>609</v>
      </c>
      <c r="H50" s="7">
        <v>732</v>
      </c>
      <c r="I50" s="7">
        <v>178052</v>
      </c>
      <c r="J50" s="7">
        <v>7229</v>
      </c>
      <c r="K50" s="7">
        <v>4109</v>
      </c>
      <c r="L50" s="7">
        <v>799</v>
      </c>
      <c r="M50" s="7">
        <v>588</v>
      </c>
      <c r="N50" s="3"/>
      <c r="O50" s="3"/>
      <c r="P50" s="3"/>
      <c r="Q50" s="3"/>
      <c r="R50" s="3"/>
      <c r="S50" s="3"/>
      <c r="T50" s="3"/>
    </row>
    <row r="51" spans="1:20" s="2" customFormat="1" ht="15.75">
      <c r="A51" s="9" t="s">
        <v>11</v>
      </c>
      <c r="B51" s="13">
        <v>171609</v>
      </c>
      <c r="C51" s="13">
        <v>28124</v>
      </c>
      <c r="D51" s="13">
        <v>207012</v>
      </c>
      <c r="E51" s="13">
        <v>16998</v>
      </c>
      <c r="F51" s="13">
        <v>9960</v>
      </c>
      <c r="G51" s="13">
        <v>20530</v>
      </c>
      <c r="H51" s="13">
        <v>21999</v>
      </c>
      <c r="I51" s="13">
        <v>9852334</v>
      </c>
      <c r="J51" s="13">
        <v>257252</v>
      </c>
      <c r="K51" s="13">
        <v>158974</v>
      </c>
      <c r="L51" s="13">
        <v>22408</v>
      </c>
      <c r="M51" s="13">
        <v>17826</v>
      </c>
      <c r="N51" s="12"/>
      <c r="O51" s="12"/>
      <c r="P51" s="12"/>
      <c r="Q51" s="12"/>
      <c r="R51" s="12"/>
      <c r="S51" s="12"/>
      <c r="T51" s="12"/>
    </row>
    <row r="52" spans="1:20" s="2" customFormat="1" ht="15.75">
      <c r="A52" s="9" t="s">
        <v>10</v>
      </c>
      <c r="B52" s="13">
        <v>1021282</v>
      </c>
      <c r="C52" s="13">
        <v>183536</v>
      </c>
      <c r="D52" s="13">
        <v>943981</v>
      </c>
      <c r="E52" s="13">
        <v>106647</v>
      </c>
      <c r="F52" s="13">
        <v>49791</v>
      </c>
      <c r="G52" s="13">
        <v>121629</v>
      </c>
      <c r="H52" s="13">
        <v>116555</v>
      </c>
      <c r="I52" s="13">
        <v>65022229</v>
      </c>
      <c r="J52" s="13">
        <v>1212213</v>
      </c>
      <c r="K52" s="13">
        <v>703987</v>
      </c>
      <c r="L52" s="13">
        <v>126930</v>
      </c>
      <c r="M52" s="13">
        <v>103897</v>
      </c>
      <c r="N52" s="12"/>
      <c r="O52" s="12"/>
      <c r="P52" s="12"/>
      <c r="Q52" s="12"/>
      <c r="R52" s="12"/>
      <c r="S52" s="12"/>
      <c r="T52" s="12"/>
    </row>
    <row r="53" spans="1:20" ht="15.75">
      <c r="A53" s="8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.75">
      <c r="A54" s="8" t="s">
        <v>38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3"/>
      <c r="O54" s="3"/>
      <c r="P54" s="3"/>
      <c r="Q54" s="3"/>
      <c r="R54" s="3"/>
      <c r="S54" s="3"/>
      <c r="T54" s="3"/>
    </row>
    <row r="55" spans="1:20" ht="15.75">
      <c r="A55" s="6" t="s">
        <v>8</v>
      </c>
      <c r="B55" s="7">
        <v>2313</v>
      </c>
      <c r="C55" s="7">
        <v>367</v>
      </c>
      <c r="D55" s="7">
        <v>2463</v>
      </c>
      <c r="E55" s="7">
        <v>111</v>
      </c>
      <c r="F55" s="7">
        <v>229</v>
      </c>
      <c r="G55" s="7">
        <v>274</v>
      </c>
      <c r="H55" s="7">
        <v>443</v>
      </c>
      <c r="I55" s="7">
        <v>69819</v>
      </c>
      <c r="J55" s="7">
        <v>2481</v>
      </c>
      <c r="K55" s="7">
        <v>1435</v>
      </c>
      <c r="L55" s="7">
        <v>469</v>
      </c>
      <c r="M55" s="7">
        <v>142</v>
      </c>
      <c r="N55" s="3"/>
      <c r="O55" s="3"/>
      <c r="P55" s="3"/>
      <c r="Q55" s="3"/>
      <c r="R55" s="3"/>
      <c r="S55" s="3"/>
      <c r="T55" s="3"/>
    </row>
    <row r="56" spans="1:20" ht="15.75">
      <c r="A56" s="8" t="s">
        <v>9</v>
      </c>
      <c r="B56" s="7">
        <v>26033</v>
      </c>
      <c r="C56" s="7">
        <v>6531</v>
      </c>
      <c r="D56" s="7">
        <v>30722</v>
      </c>
      <c r="E56" s="7">
        <v>774</v>
      </c>
      <c r="F56" s="7">
        <v>1111</v>
      </c>
      <c r="G56" s="7">
        <v>2312</v>
      </c>
      <c r="H56" s="7">
        <v>1601</v>
      </c>
      <c r="I56" s="7">
        <v>710316</v>
      </c>
      <c r="J56" s="7">
        <v>24105</v>
      </c>
      <c r="K56" s="7">
        <v>14683</v>
      </c>
      <c r="L56" s="7">
        <v>3829</v>
      </c>
      <c r="M56" s="7">
        <v>1092</v>
      </c>
      <c r="N56" s="3"/>
      <c r="O56" s="3"/>
      <c r="P56" s="3"/>
      <c r="Q56" s="3"/>
      <c r="R56" s="3"/>
      <c r="S56" s="3"/>
      <c r="T56" s="3"/>
    </row>
    <row r="57" spans="1:20" s="2" customFormat="1" ht="15.75">
      <c r="A57" s="9" t="s">
        <v>11</v>
      </c>
      <c r="B57" s="13">
        <v>1717217</v>
      </c>
      <c r="C57" s="13">
        <v>425838</v>
      </c>
      <c r="D57" s="13">
        <v>1742224</v>
      </c>
      <c r="E57" s="13">
        <v>36117</v>
      </c>
      <c r="F57" s="13">
        <v>49244</v>
      </c>
      <c r="G57" s="13">
        <v>124080</v>
      </c>
      <c r="H57" s="13">
        <v>69090</v>
      </c>
      <c r="I57" s="13">
        <v>61316719</v>
      </c>
      <c r="J57" s="13">
        <v>1390750</v>
      </c>
      <c r="K57" s="13">
        <v>815291</v>
      </c>
      <c r="L57" s="13">
        <v>215933</v>
      </c>
      <c r="M57" s="13">
        <v>45390</v>
      </c>
      <c r="N57" s="12"/>
      <c r="O57" s="12"/>
      <c r="P57" s="12"/>
      <c r="Q57" s="12"/>
      <c r="R57" s="12"/>
      <c r="S57" s="12"/>
      <c r="T57" s="12"/>
    </row>
    <row r="58" spans="1:20" s="2" customFormat="1" ht="15.75">
      <c r="A58" s="9" t="s">
        <v>10</v>
      </c>
      <c r="B58" s="13">
        <v>4405052</v>
      </c>
      <c r="C58" s="13">
        <v>973404</v>
      </c>
      <c r="D58" s="13">
        <v>3833181</v>
      </c>
      <c r="E58" s="13">
        <v>83467</v>
      </c>
      <c r="F58" s="13">
        <v>141778</v>
      </c>
      <c r="G58" s="13">
        <v>356554</v>
      </c>
      <c r="H58" s="13">
        <v>189252</v>
      </c>
      <c r="I58" s="13">
        <v>163194779</v>
      </c>
      <c r="J58" s="13">
        <v>3556164</v>
      </c>
      <c r="K58" s="13">
        <v>2186985</v>
      </c>
      <c r="L58" s="13">
        <v>573891</v>
      </c>
      <c r="M58" s="13">
        <v>115936</v>
      </c>
      <c r="N58" s="12"/>
      <c r="O58" s="12"/>
      <c r="P58" s="12"/>
      <c r="Q58" s="12"/>
      <c r="R58" s="12"/>
      <c r="S58" s="12"/>
      <c r="T58" s="12"/>
    </row>
    <row r="59" spans="1:20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5.75">
      <c r="A60" s="3" t="s">
        <v>39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3"/>
      <c r="O60" s="3"/>
      <c r="P60" s="3"/>
      <c r="Q60" s="3"/>
      <c r="R60" s="3"/>
      <c r="S60" s="3"/>
      <c r="T60" s="3"/>
    </row>
    <row r="61" spans="1:20" ht="15.75">
      <c r="A61" s="6" t="s">
        <v>8</v>
      </c>
      <c r="B61" s="7">
        <v>1069</v>
      </c>
      <c r="C61" s="7">
        <v>241</v>
      </c>
      <c r="D61" s="7">
        <v>1739</v>
      </c>
      <c r="E61" s="7">
        <v>73</v>
      </c>
      <c r="F61" s="7">
        <v>132</v>
      </c>
      <c r="G61" s="7">
        <v>102</v>
      </c>
      <c r="H61" s="7">
        <v>228</v>
      </c>
      <c r="I61" s="7">
        <v>28893</v>
      </c>
      <c r="J61" s="7">
        <v>1307</v>
      </c>
      <c r="K61" s="7">
        <v>798</v>
      </c>
      <c r="L61" s="7">
        <v>233</v>
      </c>
      <c r="M61" s="7">
        <v>93</v>
      </c>
      <c r="N61" s="3"/>
      <c r="O61" s="3"/>
      <c r="P61" s="3"/>
      <c r="Q61" s="3"/>
      <c r="R61" s="3"/>
      <c r="S61" s="3"/>
      <c r="T61" s="3"/>
    </row>
    <row r="62" spans="1:20" ht="15.75">
      <c r="A62" s="8" t="s">
        <v>9</v>
      </c>
      <c r="B62" s="7">
        <v>19222</v>
      </c>
      <c r="C62" s="7">
        <v>4881</v>
      </c>
      <c r="D62" s="7">
        <v>35324</v>
      </c>
      <c r="E62" s="7">
        <v>2785</v>
      </c>
      <c r="F62" s="7">
        <v>2752</v>
      </c>
      <c r="G62" s="7">
        <v>657</v>
      </c>
      <c r="H62" s="7">
        <v>1704</v>
      </c>
      <c r="I62" s="7">
        <v>629850</v>
      </c>
      <c r="J62" s="7">
        <v>29687</v>
      </c>
      <c r="K62" s="7">
        <v>20203</v>
      </c>
      <c r="L62" s="7">
        <v>4238</v>
      </c>
      <c r="M62" s="7">
        <v>1538</v>
      </c>
      <c r="N62" s="3"/>
      <c r="O62" s="3"/>
      <c r="P62" s="3"/>
      <c r="Q62" s="3"/>
      <c r="R62" s="3"/>
      <c r="S62" s="3"/>
      <c r="T62" s="3"/>
    </row>
    <row r="63" spans="1:20" s="2" customFormat="1" ht="15.75">
      <c r="A63" s="9" t="s">
        <v>11</v>
      </c>
      <c r="B63" s="13">
        <v>598623</v>
      </c>
      <c r="C63" s="13">
        <v>135898</v>
      </c>
      <c r="D63" s="13">
        <v>1108329</v>
      </c>
      <c r="E63" s="13">
        <v>62872</v>
      </c>
      <c r="F63" s="13">
        <v>83536</v>
      </c>
      <c r="G63" s="13">
        <v>20369</v>
      </c>
      <c r="H63" s="13">
        <v>41378</v>
      </c>
      <c r="I63" s="13">
        <v>27731364</v>
      </c>
      <c r="J63" s="13">
        <v>871000</v>
      </c>
      <c r="K63" s="13">
        <v>641135</v>
      </c>
      <c r="L63" s="13">
        <v>95188</v>
      </c>
      <c r="M63" s="13">
        <v>35019</v>
      </c>
      <c r="N63" s="12"/>
      <c r="O63" s="12"/>
      <c r="P63" s="12"/>
      <c r="Q63" s="12"/>
      <c r="R63" s="12"/>
      <c r="S63" s="12"/>
      <c r="T63" s="12"/>
    </row>
    <row r="64" spans="1:20" s="2" customFormat="1" ht="15.75">
      <c r="A64" s="9" t="s">
        <v>10</v>
      </c>
      <c r="B64" s="13">
        <v>1397249</v>
      </c>
      <c r="C64" s="13">
        <v>313939</v>
      </c>
      <c r="D64" s="13">
        <v>2960648</v>
      </c>
      <c r="E64" s="13">
        <v>129880</v>
      </c>
      <c r="F64" s="13">
        <v>210381</v>
      </c>
      <c r="G64" s="13">
        <v>62671</v>
      </c>
      <c r="H64" s="13">
        <v>123033</v>
      </c>
      <c r="I64" s="13">
        <v>55722517</v>
      </c>
      <c r="J64" s="13">
        <v>1912931</v>
      </c>
      <c r="K64" s="13">
        <v>1251939</v>
      </c>
      <c r="L64" s="13">
        <v>229039</v>
      </c>
      <c r="M64" s="13">
        <v>71126</v>
      </c>
      <c r="N64" s="12"/>
      <c r="O64" s="12"/>
      <c r="P64" s="12"/>
      <c r="Q64" s="12"/>
      <c r="R64" s="12"/>
      <c r="S64" s="12"/>
      <c r="T64" s="12"/>
    </row>
    <row r="65" spans="1:20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7.25">
      <c r="A66" s="3" t="s">
        <v>52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3"/>
      <c r="O66" s="3"/>
      <c r="P66" s="3"/>
      <c r="Q66" s="3"/>
      <c r="R66" s="3"/>
      <c r="S66" s="3"/>
      <c r="T66" s="3"/>
    </row>
    <row r="67" spans="1:20" ht="15.75">
      <c r="A67" s="6" t="s">
        <v>8</v>
      </c>
      <c r="B67" s="7">
        <v>210</v>
      </c>
      <c r="C67" s="7">
        <v>38</v>
      </c>
      <c r="D67" s="7">
        <v>229</v>
      </c>
      <c r="E67" s="7">
        <v>6</v>
      </c>
      <c r="F67" s="7">
        <v>20</v>
      </c>
      <c r="G67" s="7">
        <v>29</v>
      </c>
      <c r="H67" s="7">
        <v>54</v>
      </c>
      <c r="I67" s="7">
        <v>6380</v>
      </c>
      <c r="J67" s="7">
        <v>267</v>
      </c>
      <c r="K67" s="7">
        <v>143</v>
      </c>
      <c r="L67" s="7">
        <v>36</v>
      </c>
      <c r="M67" s="7">
        <v>9</v>
      </c>
      <c r="N67" s="3"/>
      <c r="O67" s="3"/>
      <c r="P67" s="3"/>
      <c r="Q67" s="3"/>
      <c r="R67" s="3"/>
      <c r="S67" s="3"/>
      <c r="T67" s="3"/>
    </row>
    <row r="68" spans="1:20" ht="15.75">
      <c r="A68" s="8" t="s">
        <v>9</v>
      </c>
      <c r="B68" s="7">
        <v>1990</v>
      </c>
      <c r="C68" s="7">
        <v>279</v>
      </c>
      <c r="D68" s="7">
        <v>2075</v>
      </c>
      <c r="E68" s="7" t="s">
        <v>21</v>
      </c>
      <c r="F68" s="7">
        <v>90</v>
      </c>
      <c r="G68" s="7">
        <v>221</v>
      </c>
      <c r="H68" s="7">
        <v>400</v>
      </c>
      <c r="I68" s="7">
        <v>74184</v>
      </c>
      <c r="J68" s="7">
        <v>3160</v>
      </c>
      <c r="K68" s="7">
        <v>1061</v>
      </c>
      <c r="L68" s="7">
        <v>449</v>
      </c>
      <c r="M68" s="7">
        <v>30</v>
      </c>
      <c r="N68" s="3"/>
      <c r="O68" s="3"/>
      <c r="P68" s="3"/>
      <c r="Q68" s="3"/>
      <c r="R68" s="3"/>
      <c r="S68" s="3"/>
      <c r="T68" s="3"/>
    </row>
    <row r="69" spans="1:20" s="2" customFormat="1" ht="15.75">
      <c r="A69" s="9" t="s">
        <v>11</v>
      </c>
      <c r="B69" s="13">
        <v>49787</v>
      </c>
      <c r="C69" s="13">
        <v>3817</v>
      </c>
      <c r="D69" s="13">
        <v>24616</v>
      </c>
      <c r="E69" s="13" t="s">
        <v>19</v>
      </c>
      <c r="F69" s="13">
        <v>1453</v>
      </c>
      <c r="G69" s="13">
        <v>4027</v>
      </c>
      <c r="H69" s="13">
        <v>5951</v>
      </c>
      <c r="I69" s="13">
        <v>2093738</v>
      </c>
      <c r="J69" s="13">
        <v>77506</v>
      </c>
      <c r="K69" s="13">
        <v>19882</v>
      </c>
      <c r="L69" s="13">
        <v>8798</v>
      </c>
      <c r="M69" s="13">
        <v>592</v>
      </c>
      <c r="N69" s="12"/>
      <c r="O69" s="12"/>
      <c r="P69" s="12"/>
      <c r="Q69" s="12"/>
      <c r="R69" s="12"/>
      <c r="S69" s="12"/>
      <c r="T69" s="12"/>
    </row>
    <row r="70" spans="1:20" s="2" customFormat="1" ht="15.75">
      <c r="A70" s="9" t="s">
        <v>10</v>
      </c>
      <c r="B70" s="13">
        <v>131974</v>
      </c>
      <c r="C70" s="13">
        <v>8547</v>
      </c>
      <c r="D70" s="13">
        <v>68945</v>
      </c>
      <c r="E70" s="13" t="s">
        <v>19</v>
      </c>
      <c r="F70" s="13">
        <v>4366</v>
      </c>
      <c r="G70" s="13">
        <v>15886</v>
      </c>
      <c r="H70" s="13">
        <v>21250</v>
      </c>
      <c r="I70" s="13">
        <v>6339898</v>
      </c>
      <c r="J70" s="13">
        <v>267650</v>
      </c>
      <c r="K70" s="13">
        <v>61195</v>
      </c>
      <c r="L70" s="13">
        <v>19602</v>
      </c>
      <c r="M70" s="13">
        <v>1074</v>
      </c>
      <c r="N70" s="12"/>
      <c r="O70" s="12"/>
      <c r="P70" s="12"/>
      <c r="Q70" s="12"/>
      <c r="R70" s="12"/>
      <c r="S70" s="12"/>
      <c r="T70" s="12"/>
    </row>
    <row r="71" spans="1:20" ht="15.75">
      <c r="A71" s="8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5.75">
      <c r="A72" s="8" t="s">
        <v>16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3"/>
      <c r="O72" s="3"/>
      <c r="P72" s="3"/>
      <c r="Q72" s="3"/>
      <c r="R72" s="3"/>
      <c r="S72" s="3"/>
      <c r="T72" s="3"/>
    </row>
    <row r="73" spans="1:20" ht="15.75">
      <c r="A73" s="6" t="s">
        <v>8</v>
      </c>
      <c r="B73" s="7">
        <v>2412</v>
      </c>
      <c r="C73" s="7">
        <v>503</v>
      </c>
      <c r="D73" s="7">
        <v>3187</v>
      </c>
      <c r="E73" s="7">
        <v>211</v>
      </c>
      <c r="F73" s="7">
        <v>388</v>
      </c>
      <c r="G73" s="7">
        <v>271</v>
      </c>
      <c r="H73" s="7">
        <v>514</v>
      </c>
      <c r="I73" s="7">
        <v>60802</v>
      </c>
      <c r="J73" s="7">
        <v>2645</v>
      </c>
      <c r="K73" s="7">
        <v>1666</v>
      </c>
      <c r="L73" s="7">
        <v>724</v>
      </c>
      <c r="M73" s="7">
        <v>277</v>
      </c>
      <c r="N73" s="3"/>
      <c r="O73" s="3"/>
      <c r="P73" s="3"/>
      <c r="Q73" s="3"/>
      <c r="R73" s="3"/>
      <c r="S73" s="3"/>
      <c r="T73" s="3"/>
    </row>
    <row r="74" spans="1:20" ht="15.75">
      <c r="A74" s="8" t="s">
        <v>9</v>
      </c>
      <c r="B74" s="7">
        <v>64310</v>
      </c>
      <c r="C74" s="7">
        <v>15897</v>
      </c>
      <c r="D74" s="7">
        <v>85040</v>
      </c>
      <c r="E74" s="7">
        <v>6421</v>
      </c>
      <c r="F74" s="7">
        <v>8109</v>
      </c>
      <c r="G74" s="7">
        <v>5283</v>
      </c>
      <c r="H74" s="7">
        <v>8991</v>
      </c>
      <c r="I74" s="7">
        <v>1438772</v>
      </c>
      <c r="J74" s="7">
        <v>78759</v>
      </c>
      <c r="K74" s="7">
        <v>46313</v>
      </c>
      <c r="L74" s="7">
        <v>21377</v>
      </c>
      <c r="M74" s="7">
        <v>6183</v>
      </c>
      <c r="N74" s="3"/>
      <c r="O74" s="3"/>
      <c r="P74" s="3"/>
      <c r="Q74" s="3"/>
      <c r="R74" s="3"/>
      <c r="S74" s="3"/>
      <c r="T74" s="3"/>
    </row>
    <row r="75" spans="1:20" s="2" customFormat="1" ht="15.75">
      <c r="A75" s="9" t="s">
        <v>11</v>
      </c>
      <c r="B75" s="13">
        <v>2533716</v>
      </c>
      <c r="C75" s="13">
        <v>639346</v>
      </c>
      <c r="D75" s="13">
        <v>3500292</v>
      </c>
      <c r="E75" s="13">
        <v>293998</v>
      </c>
      <c r="F75" s="13">
        <v>305533</v>
      </c>
      <c r="G75" s="13">
        <v>199787</v>
      </c>
      <c r="H75" s="13">
        <v>312408</v>
      </c>
      <c r="I75" s="13">
        <v>66480271</v>
      </c>
      <c r="J75" s="13">
        <v>3004355</v>
      </c>
      <c r="K75" s="13">
        <v>1985003</v>
      </c>
      <c r="L75" s="13">
        <v>801276</v>
      </c>
      <c r="M75" s="13">
        <v>247509</v>
      </c>
      <c r="N75" s="12"/>
      <c r="O75" s="12"/>
      <c r="P75" s="12"/>
      <c r="Q75" s="12"/>
      <c r="R75" s="12"/>
      <c r="S75" s="12"/>
      <c r="T75" s="12"/>
    </row>
    <row r="76" spans="1:20" s="2" customFormat="1" ht="15.75">
      <c r="A76" s="9" t="s">
        <v>10</v>
      </c>
      <c r="B76" s="13">
        <v>6091466</v>
      </c>
      <c r="C76" s="13">
        <v>1582102</v>
      </c>
      <c r="D76" s="13">
        <v>8321922</v>
      </c>
      <c r="E76" s="13">
        <v>621559</v>
      </c>
      <c r="F76" s="13">
        <v>665197</v>
      </c>
      <c r="G76" s="13">
        <v>483006</v>
      </c>
      <c r="H76" s="13">
        <v>741441</v>
      </c>
      <c r="I76" s="13">
        <v>161273394</v>
      </c>
      <c r="J76" s="13">
        <v>7020138</v>
      </c>
      <c r="K76" s="13">
        <v>5000061</v>
      </c>
      <c r="L76" s="13">
        <v>1820738</v>
      </c>
      <c r="M76" s="13">
        <v>536820</v>
      </c>
      <c r="N76" s="12"/>
      <c r="O76" s="12"/>
      <c r="P76" s="12"/>
      <c r="Q76" s="12"/>
      <c r="R76" s="12"/>
      <c r="S76" s="12"/>
      <c r="T76" s="12"/>
    </row>
    <row r="77" spans="1:20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5.75">
      <c r="A78" s="3" t="s">
        <v>40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3"/>
      <c r="O78" s="3"/>
      <c r="P78" s="3"/>
      <c r="Q78" s="3"/>
      <c r="R78" s="3"/>
      <c r="S78" s="3"/>
      <c r="T78" s="3"/>
    </row>
    <row r="79" spans="1:20" ht="15.75">
      <c r="A79" s="6" t="s">
        <v>8</v>
      </c>
      <c r="B79" s="7">
        <v>388</v>
      </c>
      <c r="C79" s="7">
        <v>97</v>
      </c>
      <c r="D79" s="7">
        <v>447</v>
      </c>
      <c r="E79" s="7">
        <v>35</v>
      </c>
      <c r="F79" s="7">
        <v>131</v>
      </c>
      <c r="G79" s="7">
        <v>59</v>
      </c>
      <c r="H79" s="7">
        <v>168</v>
      </c>
      <c r="I79" s="7">
        <v>11122</v>
      </c>
      <c r="J79" s="7">
        <v>491</v>
      </c>
      <c r="K79" s="7">
        <v>297</v>
      </c>
      <c r="L79" s="7">
        <v>132</v>
      </c>
      <c r="M79" s="7">
        <v>69</v>
      </c>
      <c r="N79" s="3"/>
      <c r="O79" s="3"/>
      <c r="P79" s="3"/>
      <c r="Q79" s="3"/>
      <c r="R79" s="3"/>
      <c r="S79" s="3"/>
      <c r="T79" s="3"/>
    </row>
    <row r="80" spans="1:20" ht="15.75">
      <c r="A80" s="8" t="s">
        <v>9</v>
      </c>
      <c r="B80" s="7">
        <v>7325</v>
      </c>
      <c r="C80" s="7">
        <v>1342</v>
      </c>
      <c r="D80" s="7">
        <v>7433</v>
      </c>
      <c r="E80" s="7">
        <v>383</v>
      </c>
      <c r="F80" s="7">
        <v>1047</v>
      </c>
      <c r="G80" s="7">
        <v>449</v>
      </c>
      <c r="H80" s="7">
        <v>1164</v>
      </c>
      <c r="I80" s="7">
        <v>165963</v>
      </c>
      <c r="J80" s="7">
        <v>9012</v>
      </c>
      <c r="K80" s="7">
        <v>4149</v>
      </c>
      <c r="L80" s="7">
        <v>1141</v>
      </c>
      <c r="M80" s="7">
        <v>236</v>
      </c>
      <c r="N80" s="3"/>
      <c r="O80" s="3"/>
      <c r="P80" s="3"/>
      <c r="Q80" s="3"/>
      <c r="R80" s="3"/>
      <c r="S80" s="3"/>
      <c r="T80" s="3"/>
    </row>
    <row r="81" spans="1:20" s="2" customFormat="1" ht="15.75">
      <c r="A81" s="9" t="s">
        <v>11</v>
      </c>
      <c r="B81" s="13">
        <v>131591</v>
      </c>
      <c r="C81" s="13">
        <v>28158</v>
      </c>
      <c r="D81" s="13">
        <v>381041</v>
      </c>
      <c r="E81" s="13">
        <v>5376</v>
      </c>
      <c r="F81" s="13">
        <v>26040</v>
      </c>
      <c r="G81" s="13">
        <v>9524</v>
      </c>
      <c r="H81" s="13">
        <v>29169</v>
      </c>
      <c r="I81" s="13">
        <v>7259528</v>
      </c>
      <c r="J81" s="13">
        <v>147721</v>
      </c>
      <c r="K81" s="13">
        <v>54594</v>
      </c>
      <c r="L81" s="13">
        <v>24867</v>
      </c>
      <c r="M81" s="13">
        <v>6033</v>
      </c>
      <c r="N81" s="12"/>
      <c r="O81" s="12"/>
      <c r="P81" s="12"/>
      <c r="Q81" s="12"/>
      <c r="R81" s="12"/>
      <c r="S81" s="12"/>
      <c r="T81" s="12"/>
    </row>
    <row r="82" spans="1:20" s="2" customFormat="1" ht="15.75">
      <c r="A82" s="9" t="s">
        <v>10</v>
      </c>
      <c r="B82" s="13">
        <v>518308</v>
      </c>
      <c r="C82" s="13">
        <v>193083</v>
      </c>
      <c r="D82" s="13">
        <v>840598</v>
      </c>
      <c r="E82" s="13">
        <v>19369</v>
      </c>
      <c r="F82" s="13">
        <v>88160</v>
      </c>
      <c r="G82" s="13">
        <v>27479</v>
      </c>
      <c r="H82" s="13">
        <v>110511</v>
      </c>
      <c r="I82" s="13">
        <v>22519959</v>
      </c>
      <c r="J82" s="13">
        <v>469817</v>
      </c>
      <c r="K82" s="13">
        <v>161078</v>
      </c>
      <c r="L82" s="13">
        <v>110195</v>
      </c>
      <c r="M82" s="13">
        <v>27350</v>
      </c>
      <c r="N82" s="12"/>
      <c r="O82" s="12"/>
      <c r="P82" s="12"/>
      <c r="Q82" s="12"/>
      <c r="R82" s="12"/>
      <c r="S82" s="12"/>
      <c r="T82" s="12"/>
    </row>
    <row r="83" spans="1:20" ht="15.75">
      <c r="A83" s="3"/>
      <c r="B83" s="3"/>
      <c r="C83" s="3"/>
      <c r="D83" s="3"/>
      <c r="E83" s="3"/>
      <c r="F83" s="3"/>
      <c r="G83" s="3"/>
      <c r="H83" s="14"/>
      <c r="I83" s="14"/>
      <c r="J83" s="14"/>
      <c r="K83" s="14"/>
      <c r="L83" s="14"/>
      <c r="M83" s="14"/>
      <c r="N83" s="14"/>
      <c r="O83" s="3"/>
      <c r="P83" s="3"/>
      <c r="Q83" s="3"/>
      <c r="R83" s="3"/>
      <c r="S83" s="3"/>
      <c r="T83" s="3"/>
    </row>
    <row r="84" spans="1:20" ht="15.75">
      <c r="A84" s="3" t="s">
        <v>37</v>
      </c>
      <c r="B84" s="7"/>
      <c r="C84" s="7"/>
      <c r="D84" s="7"/>
      <c r="E84" s="7"/>
      <c r="F84" s="7"/>
      <c r="G84" s="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5.75">
      <c r="A85" s="6" t="s">
        <v>8</v>
      </c>
      <c r="B85" s="7">
        <v>2284</v>
      </c>
      <c r="C85" s="7">
        <v>611</v>
      </c>
      <c r="D85" s="7">
        <v>2800</v>
      </c>
      <c r="E85" s="7">
        <v>202</v>
      </c>
      <c r="F85" s="7">
        <v>540</v>
      </c>
      <c r="G85" s="7">
        <v>334</v>
      </c>
      <c r="H85" s="7">
        <v>546</v>
      </c>
      <c r="I85" s="7">
        <v>48312</v>
      </c>
      <c r="J85" s="7">
        <v>2383</v>
      </c>
      <c r="K85" s="7">
        <v>1600</v>
      </c>
      <c r="L85" s="7">
        <v>727</v>
      </c>
      <c r="M85" s="7">
        <v>335</v>
      </c>
      <c r="N85" s="3"/>
      <c r="O85" s="3"/>
      <c r="P85" s="3"/>
      <c r="Q85" s="3"/>
      <c r="R85" s="3"/>
      <c r="S85" s="3"/>
      <c r="T85" s="3"/>
    </row>
    <row r="86" spans="1:20" ht="15.75">
      <c r="A86" s="8" t="s">
        <v>9</v>
      </c>
      <c r="B86" s="7">
        <v>31820</v>
      </c>
      <c r="C86" s="7">
        <v>8814</v>
      </c>
      <c r="D86" s="7">
        <v>50984</v>
      </c>
      <c r="E86" s="7">
        <v>3534</v>
      </c>
      <c r="F86" s="7">
        <v>4750</v>
      </c>
      <c r="G86" s="7">
        <v>4408</v>
      </c>
      <c r="H86" s="7">
        <v>6655</v>
      </c>
      <c r="I86" s="7">
        <v>634388</v>
      </c>
      <c r="J86" s="7">
        <v>36363</v>
      </c>
      <c r="K86" s="7">
        <v>24414</v>
      </c>
      <c r="L86" s="7">
        <v>12339</v>
      </c>
      <c r="M86" s="7">
        <v>4117</v>
      </c>
      <c r="N86" s="3"/>
      <c r="O86" s="3"/>
      <c r="P86" s="3"/>
      <c r="Q86" s="3"/>
      <c r="R86" s="3"/>
      <c r="S86" s="3"/>
      <c r="T86" s="3"/>
    </row>
    <row r="87" spans="1:20" s="2" customFormat="1" ht="15.75">
      <c r="A87" s="9" t="s">
        <v>11</v>
      </c>
      <c r="B87" s="13">
        <v>489349</v>
      </c>
      <c r="C87" s="13">
        <v>115140</v>
      </c>
      <c r="D87" s="13">
        <v>734813</v>
      </c>
      <c r="E87" s="13">
        <v>43342</v>
      </c>
      <c r="F87" s="13">
        <v>95604</v>
      </c>
      <c r="G87" s="13">
        <v>65396</v>
      </c>
      <c r="H87" s="13">
        <v>117444</v>
      </c>
      <c r="I87" s="13">
        <v>13558060</v>
      </c>
      <c r="J87" s="13">
        <v>499635</v>
      </c>
      <c r="K87" s="13">
        <v>330482</v>
      </c>
      <c r="L87" s="13">
        <v>219529</v>
      </c>
      <c r="M87" s="13">
        <v>57001</v>
      </c>
      <c r="N87" s="12"/>
      <c r="O87" s="12"/>
      <c r="P87" s="12"/>
      <c r="Q87" s="12"/>
      <c r="R87" s="12"/>
      <c r="S87" s="12"/>
      <c r="T87" s="12"/>
    </row>
    <row r="88" spans="1:20" s="2" customFormat="1" ht="15.75">
      <c r="A88" s="9" t="s">
        <v>10</v>
      </c>
      <c r="B88" s="13">
        <v>1736930</v>
      </c>
      <c r="C88" s="13">
        <v>423606</v>
      </c>
      <c r="D88" s="13">
        <v>2927816</v>
      </c>
      <c r="E88" s="13">
        <v>154458</v>
      </c>
      <c r="F88" s="13">
        <v>344099</v>
      </c>
      <c r="G88" s="13">
        <v>231655</v>
      </c>
      <c r="H88" s="13">
        <v>367274</v>
      </c>
      <c r="I88" s="13">
        <v>49193692</v>
      </c>
      <c r="J88" s="13">
        <v>1740801</v>
      </c>
      <c r="K88" s="13">
        <v>1158350</v>
      </c>
      <c r="L88" s="13">
        <v>862607</v>
      </c>
      <c r="M88" s="13">
        <v>198838</v>
      </c>
      <c r="N88" s="12"/>
      <c r="O88" s="12"/>
      <c r="P88" s="12"/>
      <c r="Q88" s="12"/>
      <c r="R88" s="12"/>
      <c r="S88" s="12"/>
      <c r="T88" s="12"/>
    </row>
    <row r="89" spans="1:20" ht="15.75">
      <c r="A89" s="3"/>
      <c r="B89" s="10"/>
      <c r="C89" s="10"/>
      <c r="D89" s="10"/>
      <c r="E89" s="10"/>
      <c r="F89" s="10"/>
      <c r="G89" s="10"/>
      <c r="H89" s="7"/>
      <c r="I89" s="7"/>
      <c r="J89" s="7"/>
      <c r="K89" s="7"/>
      <c r="L89" s="7"/>
      <c r="M89" s="7"/>
      <c r="N89" s="3"/>
      <c r="O89" s="3"/>
      <c r="P89" s="3"/>
      <c r="Q89" s="3"/>
      <c r="R89" s="3"/>
      <c r="S89" s="3"/>
      <c r="T89" s="3"/>
    </row>
    <row r="90" spans="1:20" ht="17.25">
      <c r="A90" s="3" t="s">
        <v>53</v>
      </c>
      <c r="B90" s="3"/>
      <c r="C90" s="3"/>
      <c r="D90" s="3"/>
      <c r="E90" s="3"/>
      <c r="F90" s="3"/>
      <c r="G90" s="3"/>
      <c r="H90" s="7"/>
      <c r="I90" s="7"/>
      <c r="J90" s="7"/>
      <c r="K90" s="7"/>
      <c r="L90" s="7"/>
      <c r="M90" s="7"/>
      <c r="N90" s="3"/>
      <c r="O90" s="3"/>
      <c r="P90" s="3"/>
      <c r="Q90" s="3"/>
      <c r="R90" s="3"/>
      <c r="S90" s="3"/>
      <c r="T90" s="3"/>
    </row>
    <row r="91" spans="1:20" ht="15.75">
      <c r="A91" s="6" t="s">
        <v>8</v>
      </c>
      <c r="B91" s="7">
        <v>1611</v>
      </c>
      <c r="C91" s="7">
        <v>406</v>
      </c>
      <c r="D91" s="7">
        <v>2093</v>
      </c>
      <c r="E91" s="7">
        <v>128</v>
      </c>
      <c r="F91" s="7">
        <v>218</v>
      </c>
      <c r="G91" s="7">
        <v>152</v>
      </c>
      <c r="H91" s="7">
        <v>322</v>
      </c>
      <c r="I91" s="7">
        <v>48848</v>
      </c>
      <c r="J91" s="7">
        <v>1691</v>
      </c>
      <c r="K91" s="7">
        <v>1157</v>
      </c>
      <c r="L91" s="7">
        <v>501</v>
      </c>
      <c r="M91" s="7">
        <v>187</v>
      </c>
      <c r="N91" s="3"/>
      <c r="O91" s="3"/>
      <c r="P91" s="3"/>
      <c r="Q91" s="3"/>
      <c r="R91" s="3"/>
      <c r="S91" s="3"/>
      <c r="T91" s="3"/>
    </row>
    <row r="92" spans="1:20" ht="15.75">
      <c r="A92" s="8" t="s">
        <v>9</v>
      </c>
      <c r="B92" s="7">
        <v>10243</v>
      </c>
      <c r="C92" s="7">
        <v>2142</v>
      </c>
      <c r="D92" s="7">
        <v>12616</v>
      </c>
      <c r="E92" s="7">
        <v>670</v>
      </c>
      <c r="F92" s="7">
        <v>1088</v>
      </c>
      <c r="G92" s="7">
        <v>966</v>
      </c>
      <c r="H92" s="7">
        <v>1229</v>
      </c>
      <c r="I92" s="7">
        <v>291897</v>
      </c>
      <c r="J92" s="7">
        <v>9959</v>
      </c>
      <c r="K92" s="7">
        <v>7013</v>
      </c>
      <c r="L92" s="7">
        <v>4229</v>
      </c>
      <c r="M92" s="7">
        <v>912</v>
      </c>
      <c r="N92" s="3"/>
      <c r="O92" s="3"/>
      <c r="P92" s="3"/>
      <c r="Q92" s="3"/>
      <c r="R92" s="3"/>
      <c r="S92" s="3"/>
      <c r="T92" s="3"/>
    </row>
    <row r="93" spans="1:20" s="2" customFormat="1" ht="15.75">
      <c r="A93" s="9" t="s">
        <v>11</v>
      </c>
      <c r="B93" s="13">
        <v>346988</v>
      </c>
      <c r="C93" s="13">
        <v>48460</v>
      </c>
      <c r="D93" s="13">
        <v>314540</v>
      </c>
      <c r="E93" s="13">
        <v>15583</v>
      </c>
      <c r="F93" s="13">
        <v>33715</v>
      </c>
      <c r="G93" s="13">
        <v>23935</v>
      </c>
      <c r="H93" s="13">
        <v>28574</v>
      </c>
      <c r="I93" s="13">
        <v>10194683</v>
      </c>
      <c r="J93" s="13">
        <v>264782</v>
      </c>
      <c r="K93" s="13">
        <v>198976</v>
      </c>
      <c r="L93" s="13">
        <v>82579</v>
      </c>
      <c r="M93" s="13">
        <v>20981</v>
      </c>
      <c r="N93" s="12"/>
      <c r="O93" s="12"/>
      <c r="P93" s="12"/>
      <c r="Q93" s="12"/>
      <c r="R93" s="12"/>
      <c r="S93" s="12"/>
      <c r="T93" s="12"/>
    </row>
    <row r="94" spans="1:20" s="2" customFormat="1" ht="15.75">
      <c r="A94" s="9" t="s">
        <v>10</v>
      </c>
      <c r="B94" s="13">
        <v>1081302</v>
      </c>
      <c r="C94" s="13">
        <v>171411</v>
      </c>
      <c r="D94" s="13">
        <v>1168936</v>
      </c>
      <c r="E94" s="13">
        <v>57323</v>
      </c>
      <c r="F94" s="13">
        <v>112670</v>
      </c>
      <c r="G94" s="13">
        <v>122903</v>
      </c>
      <c r="H94" s="13">
        <v>114948</v>
      </c>
      <c r="I94" s="13">
        <v>42605780</v>
      </c>
      <c r="J94" s="13">
        <v>979353</v>
      </c>
      <c r="K94" s="13">
        <v>701575</v>
      </c>
      <c r="L94" s="13">
        <v>251133</v>
      </c>
      <c r="M94" s="13">
        <v>83340</v>
      </c>
      <c r="N94" s="12"/>
      <c r="O94" s="12"/>
      <c r="P94" s="12"/>
      <c r="Q94" s="12"/>
      <c r="R94" s="12"/>
      <c r="S94" s="12"/>
      <c r="T94" s="12"/>
    </row>
    <row r="95" spans="1:20" ht="17.25" customHeight="1">
      <c r="A95" s="15"/>
      <c r="B95" s="15"/>
      <c r="C95" s="16"/>
      <c r="D95" s="16"/>
      <c r="E95" s="16"/>
      <c r="F95" s="17"/>
      <c r="G95" s="17"/>
      <c r="H95" s="15"/>
      <c r="I95" s="15"/>
      <c r="J95" s="15"/>
      <c r="K95" s="15"/>
      <c r="L95" s="15"/>
      <c r="M95" s="15"/>
      <c r="N95" s="3"/>
      <c r="O95" s="3"/>
      <c r="P95" s="3"/>
      <c r="Q95" s="3"/>
      <c r="R95" s="3"/>
      <c r="S95" s="3"/>
      <c r="T95" s="3"/>
    </row>
    <row r="96" spans="1:20" ht="15.75">
      <c r="A96" s="3" t="s">
        <v>22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5.75">
      <c r="A97" s="3" t="s">
        <v>23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5.75">
      <c r="A99" s="3" t="s">
        <v>48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5.75">
      <c r="A100" s="3" t="s">
        <v>24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5.75">
      <c r="A101" s="3" t="s">
        <v>25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5.75">
      <c r="A102" s="3" t="s">
        <v>26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5.75">
      <c r="A103" s="3" t="s">
        <v>27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5.75">
      <c r="A104" s="3" t="s">
        <v>28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15.75">
      <c r="A105" s="3" t="s">
        <v>29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15.75">
      <c r="A106" s="3" t="s">
        <v>30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5.75">
      <c r="A107" s="3" t="s">
        <v>31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5.75">
      <c r="A108" s="3" t="s">
        <v>32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5.75">
      <c r="A109" s="3" t="s">
        <v>33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15.75">
      <c r="A110" s="3" t="s">
        <v>34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15.75">
      <c r="A111" s="3" t="s">
        <v>42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5.75">
      <c r="A113" s="3" t="s">
        <v>43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5.75">
      <c r="A114" s="3" t="s">
        <v>47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15.75">
      <c r="A116" s="3" t="s">
        <v>46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15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</sheetData>
  <sheetProtection/>
  <printOptions/>
  <pageMargins left="0.75" right="0.75" top="1" bottom="1" header="0.5" footer="0.5"/>
  <pageSetup fitToHeight="2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2"/>
  <sheetViews>
    <sheetView zoomScalePageLayoutView="0" workbookViewId="0" topLeftCell="A1">
      <selection activeCell="A1" sqref="A1"/>
    </sheetView>
  </sheetViews>
  <sheetFormatPr defaultColWidth="15.77734375" defaultRowHeight="17.25"/>
  <cols>
    <col min="1" max="1" width="58.77734375" style="0" customWidth="1"/>
  </cols>
  <sheetData>
    <row r="1" spans="1:27" ht="20.25">
      <c r="A1" s="18" t="s">
        <v>0</v>
      </c>
      <c r="B1" s="3"/>
      <c r="C1" s="3"/>
      <c r="D1" s="3"/>
      <c r="E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0.25">
      <c r="A2" s="19" t="s">
        <v>54</v>
      </c>
      <c r="B2" s="3"/>
      <c r="C2" s="3"/>
      <c r="D2" s="3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7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46.5">
      <c r="A4" s="22" t="s">
        <v>1</v>
      </c>
      <c r="B4" s="23" t="s">
        <v>73</v>
      </c>
      <c r="C4" s="24" t="s">
        <v>2</v>
      </c>
      <c r="D4" s="23" t="s">
        <v>74</v>
      </c>
      <c r="E4" s="24" t="s">
        <v>3</v>
      </c>
      <c r="F4" s="25" t="s">
        <v>4</v>
      </c>
      <c r="G4" s="25" t="s">
        <v>35</v>
      </c>
      <c r="H4" s="24" t="s">
        <v>36</v>
      </c>
      <c r="I4" s="26" t="s">
        <v>78</v>
      </c>
      <c r="J4" s="23" t="s">
        <v>79</v>
      </c>
      <c r="K4" s="23" t="s">
        <v>80</v>
      </c>
      <c r="L4" s="24" t="s">
        <v>5</v>
      </c>
      <c r="M4" s="24" t="s">
        <v>6</v>
      </c>
      <c r="N4" s="24" t="s">
        <v>76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7.25">
      <c r="A5" s="3"/>
      <c r="B5" s="6"/>
      <c r="C5" s="6"/>
      <c r="D5" s="6"/>
      <c r="E5" s="6"/>
      <c r="F5" s="6"/>
      <c r="G5" s="3"/>
      <c r="H5" s="3"/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7.25">
      <c r="A6" s="6" t="s">
        <v>7</v>
      </c>
      <c r="B6" s="3"/>
      <c r="C6" s="3"/>
      <c r="D6" s="3"/>
      <c r="E6" s="3"/>
      <c r="F6" s="3"/>
      <c r="G6" s="3"/>
      <c r="H6" s="3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7.25">
      <c r="A7" s="6" t="s">
        <v>8</v>
      </c>
      <c r="B7" s="7">
        <v>35</v>
      </c>
      <c r="C7" s="7">
        <v>9</v>
      </c>
      <c r="D7" s="7">
        <v>37</v>
      </c>
      <c r="E7" s="7">
        <v>2</v>
      </c>
      <c r="F7" s="7">
        <v>7</v>
      </c>
      <c r="G7" s="7">
        <v>5</v>
      </c>
      <c r="H7" s="7">
        <v>5</v>
      </c>
      <c r="I7" s="7" t="s">
        <v>44</v>
      </c>
      <c r="J7" s="7">
        <v>476</v>
      </c>
      <c r="K7" s="7">
        <v>23</v>
      </c>
      <c r="L7" s="7">
        <v>33</v>
      </c>
      <c r="M7" s="7">
        <v>40</v>
      </c>
      <c r="N7" s="7">
        <v>8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7.25">
      <c r="A8" s="8" t="s">
        <v>9</v>
      </c>
      <c r="B8" s="7">
        <v>1517</v>
      </c>
      <c r="C8" s="7" t="s">
        <v>17</v>
      </c>
      <c r="D8" s="7">
        <v>2124</v>
      </c>
      <c r="E8" s="7" t="s">
        <v>18</v>
      </c>
      <c r="F8" s="7" t="s">
        <v>18</v>
      </c>
      <c r="G8" s="7" t="s">
        <v>49</v>
      </c>
      <c r="H8" s="7" t="s">
        <v>18</v>
      </c>
      <c r="I8" s="7" t="s">
        <v>44</v>
      </c>
      <c r="J8" s="7">
        <v>35719</v>
      </c>
      <c r="K8" s="7">
        <v>942</v>
      </c>
      <c r="L8" s="7">
        <v>1820</v>
      </c>
      <c r="M8" s="7">
        <v>4116</v>
      </c>
      <c r="N8" s="7">
        <v>301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7.25">
      <c r="A9" s="9" t="s">
        <v>11</v>
      </c>
      <c r="B9" s="13">
        <v>127139</v>
      </c>
      <c r="C9" s="13" t="s">
        <v>19</v>
      </c>
      <c r="D9" s="13">
        <v>200338</v>
      </c>
      <c r="E9" s="13" t="s">
        <v>19</v>
      </c>
      <c r="F9" s="13" t="s">
        <v>19</v>
      </c>
      <c r="G9" s="13" t="s">
        <v>19</v>
      </c>
      <c r="H9" s="13" t="s">
        <v>19</v>
      </c>
      <c r="I9" s="13" t="s">
        <v>44</v>
      </c>
      <c r="J9" s="13">
        <v>3371627</v>
      </c>
      <c r="K9" s="13">
        <v>81598</v>
      </c>
      <c r="L9" s="13">
        <v>148944</v>
      </c>
      <c r="M9" s="13">
        <v>390608</v>
      </c>
      <c r="N9" s="13">
        <v>23618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7.25">
      <c r="A10" s="8" t="s">
        <v>10</v>
      </c>
      <c r="B10" s="7" t="s">
        <v>44</v>
      </c>
      <c r="C10" s="7" t="s">
        <v>44</v>
      </c>
      <c r="D10" s="7" t="s">
        <v>44</v>
      </c>
      <c r="E10" s="7" t="s">
        <v>44</v>
      </c>
      <c r="F10" s="7" t="s">
        <v>44</v>
      </c>
      <c r="G10" s="7" t="s">
        <v>44</v>
      </c>
      <c r="H10" s="7" t="s">
        <v>44</v>
      </c>
      <c r="I10" s="7" t="s">
        <v>44</v>
      </c>
      <c r="J10" s="7" t="s">
        <v>44</v>
      </c>
      <c r="K10" s="7" t="s">
        <v>44</v>
      </c>
      <c r="L10" s="7" t="s">
        <v>44</v>
      </c>
      <c r="M10" s="7" t="s">
        <v>44</v>
      </c>
      <c r="N10" s="7" t="s">
        <v>44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7.2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7.25">
      <c r="A12" s="3" t="s">
        <v>12</v>
      </c>
      <c r="B12" s="7"/>
      <c r="C12" s="7"/>
      <c r="D12" s="7"/>
      <c r="E12" s="7"/>
      <c r="F12" s="7"/>
      <c r="G12" s="7"/>
      <c r="H12" s="7"/>
      <c r="I12" s="20"/>
      <c r="J12" s="7"/>
      <c r="K12" s="7"/>
      <c r="L12" s="7"/>
      <c r="M12" s="7"/>
      <c r="N12" s="7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7.25">
      <c r="A13" s="6" t="s">
        <v>8</v>
      </c>
      <c r="B13" s="7">
        <v>644</v>
      </c>
      <c r="C13" s="7">
        <v>248</v>
      </c>
      <c r="D13" s="7">
        <v>1381</v>
      </c>
      <c r="E13" s="7">
        <v>93</v>
      </c>
      <c r="F13" s="7">
        <v>176</v>
      </c>
      <c r="G13" s="7">
        <v>92</v>
      </c>
      <c r="H13" s="7">
        <v>202</v>
      </c>
      <c r="I13" s="7">
        <v>3577</v>
      </c>
      <c r="J13" s="7">
        <v>18482</v>
      </c>
      <c r="K13" s="7">
        <v>554</v>
      </c>
      <c r="L13" s="7">
        <v>1333</v>
      </c>
      <c r="M13" s="7">
        <v>633</v>
      </c>
      <c r="N13" s="7">
        <v>329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7.25">
      <c r="A14" s="8" t="s">
        <v>9</v>
      </c>
      <c r="B14" s="7">
        <v>21188</v>
      </c>
      <c r="C14" s="7">
        <v>12807</v>
      </c>
      <c r="D14" s="7">
        <v>58267</v>
      </c>
      <c r="E14" s="7">
        <v>6348</v>
      </c>
      <c r="F14" s="7">
        <v>7263</v>
      </c>
      <c r="G14" s="7">
        <v>3152</v>
      </c>
      <c r="H14" s="7" t="s">
        <v>20</v>
      </c>
      <c r="I14" s="7" t="s">
        <v>64</v>
      </c>
      <c r="J14" s="7">
        <v>449307</v>
      </c>
      <c r="K14" s="7">
        <v>23458</v>
      </c>
      <c r="L14" s="7">
        <v>66957</v>
      </c>
      <c r="M14" s="7">
        <v>29539</v>
      </c>
      <c r="N14" s="7">
        <v>13713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7.25">
      <c r="A15" s="9" t="s">
        <v>11</v>
      </c>
      <c r="B15" s="13">
        <v>1042708</v>
      </c>
      <c r="C15" s="13">
        <v>547321</v>
      </c>
      <c r="D15" s="13">
        <v>2971516</v>
      </c>
      <c r="E15" s="13">
        <v>285809</v>
      </c>
      <c r="F15" s="13">
        <v>302893</v>
      </c>
      <c r="G15" s="13">
        <v>137327</v>
      </c>
      <c r="H15" s="13">
        <v>165330</v>
      </c>
      <c r="I15" s="13">
        <v>4055982</v>
      </c>
      <c r="J15" s="13">
        <v>21711471</v>
      </c>
      <c r="K15" s="13">
        <v>1584056</v>
      </c>
      <c r="L15" s="13">
        <v>3036882</v>
      </c>
      <c r="M15" s="13">
        <v>1467192</v>
      </c>
      <c r="N15" s="13">
        <v>546994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7.25">
      <c r="A16" s="9" t="s">
        <v>10</v>
      </c>
      <c r="B16" s="13">
        <v>7638749</v>
      </c>
      <c r="C16" s="13">
        <v>3061130</v>
      </c>
      <c r="D16" s="13">
        <v>19306856</v>
      </c>
      <c r="E16" s="13">
        <v>1280767</v>
      </c>
      <c r="F16" s="13">
        <v>1962656</v>
      </c>
      <c r="G16" s="13">
        <v>742802</v>
      </c>
      <c r="H16" s="13" t="s">
        <v>19</v>
      </c>
      <c r="I16" s="13" t="s">
        <v>19</v>
      </c>
      <c r="J16" s="13">
        <v>144942472</v>
      </c>
      <c r="K16" s="13">
        <v>6176507</v>
      </c>
      <c r="L16" s="13">
        <v>21530816</v>
      </c>
      <c r="M16" s="13">
        <v>10634187</v>
      </c>
      <c r="N16" s="13">
        <v>3798155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7.25">
      <c r="A17" s="3"/>
      <c r="B17" s="3"/>
      <c r="C17" s="7"/>
      <c r="D17" s="7"/>
      <c r="E17" s="7"/>
      <c r="F17" s="7"/>
      <c r="G17" s="3"/>
      <c r="H17" s="7"/>
      <c r="I17" s="21"/>
      <c r="J17" s="7"/>
      <c r="K17" s="7"/>
      <c r="L17" s="7"/>
      <c r="M17" s="7"/>
      <c r="N17" s="7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7.25">
      <c r="A18" s="3" t="s">
        <v>13</v>
      </c>
      <c r="B18" s="7"/>
      <c r="C18" s="7"/>
      <c r="D18" s="7"/>
      <c r="E18" s="7"/>
      <c r="F18" s="7"/>
      <c r="G18" s="7"/>
      <c r="H18" s="7"/>
      <c r="I18" s="21"/>
      <c r="J18" s="7"/>
      <c r="K18" s="7"/>
      <c r="L18" s="7"/>
      <c r="M18" s="7"/>
      <c r="N18" s="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7.25">
      <c r="A19" s="6" t="s">
        <v>8</v>
      </c>
      <c r="B19" s="7">
        <v>982</v>
      </c>
      <c r="C19" s="7">
        <v>243</v>
      </c>
      <c r="D19" s="7">
        <v>1537</v>
      </c>
      <c r="E19" s="7">
        <v>95</v>
      </c>
      <c r="F19" s="7">
        <v>114</v>
      </c>
      <c r="G19" s="7">
        <v>60</v>
      </c>
      <c r="H19" s="7">
        <v>160</v>
      </c>
      <c r="I19" s="7">
        <v>6117</v>
      </c>
      <c r="J19" s="7">
        <v>40354</v>
      </c>
      <c r="K19" s="7">
        <v>771</v>
      </c>
      <c r="L19" s="7">
        <v>1305</v>
      </c>
      <c r="M19" s="7">
        <v>944</v>
      </c>
      <c r="N19" s="7">
        <v>246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7.25">
      <c r="A20" s="8" t="s">
        <v>9</v>
      </c>
      <c r="B20" s="7">
        <v>13583</v>
      </c>
      <c r="C20" s="7">
        <v>4513</v>
      </c>
      <c r="D20" s="7">
        <v>27236</v>
      </c>
      <c r="E20" s="7">
        <v>1221</v>
      </c>
      <c r="F20" s="7">
        <v>1081</v>
      </c>
      <c r="G20" s="7">
        <v>498</v>
      </c>
      <c r="H20" s="7" t="s">
        <v>55</v>
      </c>
      <c r="I20" s="7" t="s">
        <v>65</v>
      </c>
      <c r="J20" s="7">
        <v>526717</v>
      </c>
      <c r="K20" s="7">
        <v>11008</v>
      </c>
      <c r="L20" s="7">
        <v>19642</v>
      </c>
      <c r="M20" s="7">
        <v>15728</v>
      </c>
      <c r="N20" s="7">
        <v>2877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7.25">
      <c r="A21" s="9" t="s">
        <v>11</v>
      </c>
      <c r="B21" s="13">
        <v>697980</v>
      </c>
      <c r="C21" s="13">
        <v>175958</v>
      </c>
      <c r="D21" s="13">
        <v>1362023</v>
      </c>
      <c r="E21" s="13">
        <v>48634</v>
      </c>
      <c r="F21" s="13">
        <v>43904</v>
      </c>
      <c r="G21" s="13">
        <v>19752</v>
      </c>
      <c r="H21" s="13" t="s">
        <v>19</v>
      </c>
      <c r="I21" s="13" t="s">
        <v>19</v>
      </c>
      <c r="J21" s="13">
        <v>33175362</v>
      </c>
      <c r="K21" s="13">
        <v>523330</v>
      </c>
      <c r="L21" s="13">
        <v>1047786</v>
      </c>
      <c r="M21" s="13">
        <v>723528</v>
      </c>
      <c r="N21" s="13">
        <v>108991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7.25">
      <c r="A22" s="9" t="s">
        <v>10</v>
      </c>
      <c r="B22" s="13">
        <v>11573870</v>
      </c>
      <c r="C22" s="13">
        <v>2868151</v>
      </c>
      <c r="D22" s="13">
        <v>28529679</v>
      </c>
      <c r="E22" s="13">
        <v>425649</v>
      </c>
      <c r="F22" s="13">
        <v>686627</v>
      </c>
      <c r="G22" s="13">
        <v>256732</v>
      </c>
      <c r="H22" s="13" t="s">
        <v>19</v>
      </c>
      <c r="I22" s="13" t="s">
        <v>19</v>
      </c>
      <c r="J22" s="13">
        <v>643078246</v>
      </c>
      <c r="K22" s="13">
        <v>9421615</v>
      </c>
      <c r="L22" s="13">
        <v>11387334</v>
      </c>
      <c r="M22" s="13">
        <v>22145728</v>
      </c>
      <c r="N22" s="13">
        <v>1356008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7.25">
      <c r="A23" s="3"/>
      <c r="B23" s="7"/>
      <c r="C23" s="7"/>
      <c r="D23" s="7"/>
      <c r="E23" s="10"/>
      <c r="F23" s="10"/>
      <c r="G23" s="3"/>
      <c r="H23" s="7"/>
      <c r="I23" s="21"/>
      <c r="J23" s="7"/>
      <c r="K23" s="7"/>
      <c r="L23" s="7"/>
      <c r="M23" s="7"/>
      <c r="N23" s="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7.25">
      <c r="A24" s="3" t="s">
        <v>14</v>
      </c>
      <c r="B24" s="7"/>
      <c r="C24" s="7"/>
      <c r="D24" s="7"/>
      <c r="E24" s="7"/>
      <c r="F24" s="7"/>
      <c r="G24" s="7"/>
      <c r="H24" s="7"/>
      <c r="I24" s="21"/>
      <c r="J24" s="7"/>
      <c r="K24" s="7"/>
      <c r="L24" s="7"/>
      <c r="M24" s="7"/>
      <c r="N24" s="7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7.25">
      <c r="A25" s="6" t="s">
        <v>8</v>
      </c>
      <c r="B25" s="7">
        <v>3171</v>
      </c>
      <c r="C25" s="7">
        <v>904</v>
      </c>
      <c r="D25" s="7">
        <v>4106</v>
      </c>
      <c r="E25" s="7">
        <v>388</v>
      </c>
      <c r="F25" s="7">
        <v>658</v>
      </c>
      <c r="G25" s="7">
        <v>372</v>
      </c>
      <c r="H25" s="7">
        <v>794</v>
      </c>
      <c r="I25" s="7">
        <v>13106</v>
      </c>
      <c r="J25" s="7">
        <v>75619</v>
      </c>
      <c r="K25" s="7">
        <v>2681</v>
      </c>
      <c r="L25" s="7">
        <v>3547</v>
      </c>
      <c r="M25" s="7">
        <v>2368</v>
      </c>
      <c r="N25" s="7">
        <v>1091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7.25">
      <c r="A26" s="8" t="s">
        <v>9</v>
      </c>
      <c r="B26" s="7">
        <v>49200</v>
      </c>
      <c r="C26" s="7">
        <v>13259</v>
      </c>
      <c r="D26" s="7">
        <v>63093</v>
      </c>
      <c r="E26" s="7">
        <v>5580</v>
      </c>
      <c r="F26" s="7">
        <v>7833</v>
      </c>
      <c r="G26" s="7">
        <v>5068</v>
      </c>
      <c r="H26" s="7">
        <v>9242</v>
      </c>
      <c r="I26" s="7">
        <v>168238</v>
      </c>
      <c r="J26" s="7">
        <v>856298</v>
      </c>
      <c r="K26" s="7">
        <v>36977</v>
      </c>
      <c r="L26" s="7">
        <v>56071</v>
      </c>
      <c r="M26" s="7">
        <v>35712</v>
      </c>
      <c r="N26" s="7">
        <v>14414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7.25">
      <c r="A27" s="9" t="s">
        <v>11</v>
      </c>
      <c r="B27" s="13">
        <v>1093635</v>
      </c>
      <c r="C27" s="13">
        <v>264874</v>
      </c>
      <c r="D27" s="13">
        <v>1288585</v>
      </c>
      <c r="E27" s="13">
        <v>111017</v>
      </c>
      <c r="F27" s="13">
        <v>182354</v>
      </c>
      <c r="G27" s="13">
        <v>106134</v>
      </c>
      <c r="H27" s="13">
        <v>216314</v>
      </c>
      <c r="I27" s="13">
        <v>4491568</v>
      </c>
      <c r="J27" s="13">
        <v>23310415</v>
      </c>
      <c r="K27" s="13">
        <v>873639</v>
      </c>
      <c r="L27" s="13">
        <v>1185145</v>
      </c>
      <c r="M27" s="13">
        <v>762156</v>
      </c>
      <c r="N27" s="13">
        <v>309873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7.25">
      <c r="A28" s="9" t="s">
        <v>10</v>
      </c>
      <c r="B28" s="13">
        <v>13228466</v>
      </c>
      <c r="C28" s="13">
        <v>2875229</v>
      </c>
      <c r="D28" s="13">
        <v>13292271</v>
      </c>
      <c r="E28" s="13">
        <v>1207246</v>
      </c>
      <c r="F28" s="13">
        <v>1867766</v>
      </c>
      <c r="G28" s="13">
        <v>1018298</v>
      </c>
      <c r="H28" s="13">
        <v>2241099</v>
      </c>
      <c r="I28" s="13">
        <v>47632561</v>
      </c>
      <c r="J28" s="13">
        <v>237554807</v>
      </c>
      <c r="K28" s="13">
        <v>9328418</v>
      </c>
      <c r="L28" s="13">
        <v>12056065</v>
      </c>
      <c r="M28" s="13">
        <v>8023094</v>
      </c>
      <c r="N28" s="13">
        <v>3254121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7.25">
      <c r="A29" s="8"/>
      <c r="B29" s="7"/>
      <c r="C29" s="7"/>
      <c r="D29" s="7"/>
      <c r="E29" s="7"/>
      <c r="F29" s="7"/>
      <c r="G29" s="7"/>
      <c r="H29" s="7"/>
      <c r="I29" s="21"/>
      <c r="J29" s="7"/>
      <c r="K29" s="7"/>
      <c r="L29" s="7"/>
      <c r="M29" s="7"/>
      <c r="N29" s="7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8">
      <c r="A30" s="8" t="s">
        <v>50</v>
      </c>
      <c r="B30" s="7"/>
      <c r="C30" s="7"/>
      <c r="D30" s="7"/>
      <c r="E30" s="7"/>
      <c r="F30" s="7"/>
      <c r="G30" s="7"/>
      <c r="H30" s="7"/>
      <c r="I30" s="21"/>
      <c r="J30" s="7"/>
      <c r="K30" s="7"/>
      <c r="L30" s="7"/>
      <c r="M30" s="7"/>
      <c r="N30" s="7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7.25">
      <c r="A31" s="6" t="s">
        <v>8</v>
      </c>
      <c r="B31" s="7">
        <v>439</v>
      </c>
      <c r="C31" s="7">
        <v>124</v>
      </c>
      <c r="D31" s="7">
        <v>728</v>
      </c>
      <c r="E31" s="7">
        <v>51</v>
      </c>
      <c r="F31" s="7">
        <v>59</v>
      </c>
      <c r="G31" s="7">
        <v>41</v>
      </c>
      <c r="H31" s="7">
        <v>117</v>
      </c>
      <c r="I31" s="7" t="s">
        <v>44</v>
      </c>
      <c r="J31" s="7">
        <v>14112</v>
      </c>
      <c r="K31" s="7">
        <v>412</v>
      </c>
      <c r="L31" s="7">
        <v>530</v>
      </c>
      <c r="M31" s="7">
        <v>376</v>
      </c>
      <c r="N31" s="7">
        <v>143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7.25">
      <c r="A32" s="8" t="s">
        <v>9</v>
      </c>
      <c r="B32" s="7">
        <v>9464</v>
      </c>
      <c r="C32" s="7">
        <v>1981</v>
      </c>
      <c r="D32" s="7">
        <v>15470</v>
      </c>
      <c r="E32" s="7">
        <v>824</v>
      </c>
      <c r="F32" s="7">
        <v>469</v>
      </c>
      <c r="G32" s="7">
        <v>638</v>
      </c>
      <c r="H32" s="7" t="s">
        <v>55</v>
      </c>
      <c r="I32" s="7" t="s">
        <v>44</v>
      </c>
      <c r="J32" s="7">
        <v>308634</v>
      </c>
      <c r="K32" s="7">
        <v>7701</v>
      </c>
      <c r="L32" s="7">
        <v>10550</v>
      </c>
      <c r="M32" s="7">
        <v>9496</v>
      </c>
      <c r="N32" s="7">
        <v>4443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7.25">
      <c r="A33" s="9" t="s">
        <v>11</v>
      </c>
      <c r="B33" s="13">
        <v>351423</v>
      </c>
      <c r="C33" s="13">
        <v>68471</v>
      </c>
      <c r="D33" s="13">
        <v>540553</v>
      </c>
      <c r="E33" s="13">
        <v>28651</v>
      </c>
      <c r="F33" s="13">
        <v>15489</v>
      </c>
      <c r="G33" s="13">
        <v>21845</v>
      </c>
      <c r="H33" s="13" t="s">
        <v>19</v>
      </c>
      <c r="I33" s="13" t="s">
        <v>44</v>
      </c>
      <c r="J33" s="13">
        <v>12805253</v>
      </c>
      <c r="K33" s="13">
        <v>273475</v>
      </c>
      <c r="L33" s="13">
        <v>348911</v>
      </c>
      <c r="M33" s="13">
        <v>341883</v>
      </c>
      <c r="N33" s="13">
        <v>141255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7.25">
      <c r="A34" s="9" t="s">
        <v>10</v>
      </c>
      <c r="B34" s="13">
        <v>894445</v>
      </c>
      <c r="C34" s="13">
        <v>211793</v>
      </c>
      <c r="D34" s="13">
        <v>2235533</v>
      </c>
      <c r="E34" s="13">
        <v>94699</v>
      </c>
      <c r="F34" s="13">
        <v>60997</v>
      </c>
      <c r="G34" s="13">
        <v>86654</v>
      </c>
      <c r="H34" s="13" t="s">
        <v>19</v>
      </c>
      <c r="I34" s="13" t="s">
        <v>44</v>
      </c>
      <c r="J34" s="13">
        <v>48712268</v>
      </c>
      <c r="K34" s="13">
        <v>698421</v>
      </c>
      <c r="L34" s="13">
        <v>1037270</v>
      </c>
      <c r="M34" s="13">
        <v>1166610</v>
      </c>
      <c r="N34" s="13">
        <v>213990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7.25">
      <c r="A35" s="3"/>
      <c r="B35" s="10"/>
      <c r="C35" s="3"/>
      <c r="D35" s="3"/>
      <c r="E35" s="3"/>
      <c r="F35" s="3"/>
      <c r="G35" s="3"/>
      <c r="H35" s="7"/>
      <c r="I35" s="21"/>
      <c r="J35" s="10"/>
      <c r="K35" s="3"/>
      <c r="L35" s="7"/>
      <c r="M35" s="7"/>
      <c r="N35" s="7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8">
      <c r="A36" s="8" t="s">
        <v>51</v>
      </c>
      <c r="B36" s="7"/>
      <c r="C36" s="7"/>
      <c r="D36" s="7"/>
      <c r="E36" s="7"/>
      <c r="F36" s="7"/>
      <c r="G36" s="7"/>
      <c r="H36" s="7"/>
      <c r="I36" s="21"/>
      <c r="J36" s="7"/>
      <c r="K36" s="7"/>
      <c r="L36" s="7"/>
      <c r="M36" s="7"/>
      <c r="N36" s="7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7.25">
      <c r="A37" s="6" t="s">
        <v>8</v>
      </c>
      <c r="B37" s="7">
        <v>471</v>
      </c>
      <c r="C37" s="7">
        <v>113</v>
      </c>
      <c r="D37" s="7">
        <v>402</v>
      </c>
      <c r="E37" s="7">
        <v>28</v>
      </c>
      <c r="F37" s="7">
        <v>53</v>
      </c>
      <c r="G37" s="7">
        <v>65</v>
      </c>
      <c r="H37" s="7">
        <v>93</v>
      </c>
      <c r="I37" s="7">
        <v>1468</v>
      </c>
      <c r="J37" s="7">
        <v>11413</v>
      </c>
      <c r="K37" s="7">
        <v>309</v>
      </c>
      <c r="L37" s="7">
        <v>494</v>
      </c>
      <c r="M37" s="7">
        <v>310</v>
      </c>
      <c r="N37" s="7">
        <v>119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7.25">
      <c r="A38" s="8" t="s">
        <v>9</v>
      </c>
      <c r="B38" s="7">
        <v>10508</v>
      </c>
      <c r="C38" s="7">
        <v>3398</v>
      </c>
      <c r="D38" s="7">
        <v>9074</v>
      </c>
      <c r="E38" s="7">
        <v>682</v>
      </c>
      <c r="F38" s="7" t="s">
        <v>55</v>
      </c>
      <c r="G38" s="7">
        <v>801</v>
      </c>
      <c r="H38" s="7" t="s">
        <v>55</v>
      </c>
      <c r="I38" s="7" t="s">
        <v>64</v>
      </c>
      <c r="J38" s="7">
        <v>349000</v>
      </c>
      <c r="K38" s="7">
        <v>4418</v>
      </c>
      <c r="L38" s="7">
        <v>17672</v>
      </c>
      <c r="M38" s="7" t="s">
        <v>62</v>
      </c>
      <c r="N38" s="7">
        <v>3060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7.25">
      <c r="A39" s="9" t="s">
        <v>11</v>
      </c>
      <c r="B39" s="10" t="s">
        <v>56</v>
      </c>
      <c r="C39" s="10" t="s">
        <v>57</v>
      </c>
      <c r="D39" s="10" t="s">
        <v>58</v>
      </c>
      <c r="E39" s="10" t="s">
        <v>59</v>
      </c>
      <c r="F39" s="10" t="s">
        <v>19</v>
      </c>
      <c r="G39" s="10" t="s">
        <v>60</v>
      </c>
      <c r="H39" s="10" t="s">
        <v>19</v>
      </c>
      <c r="I39" s="7" t="s">
        <v>19</v>
      </c>
      <c r="J39" s="10" t="s">
        <v>66</v>
      </c>
      <c r="K39" s="10" t="s">
        <v>67</v>
      </c>
      <c r="L39" s="10" t="s">
        <v>68</v>
      </c>
      <c r="M39" s="10" t="s">
        <v>19</v>
      </c>
      <c r="N39" s="10" t="s">
        <v>69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7.25">
      <c r="A40" s="9" t="s">
        <v>10</v>
      </c>
      <c r="B40" s="7" t="s">
        <v>44</v>
      </c>
      <c r="C40" s="7" t="s">
        <v>44</v>
      </c>
      <c r="D40" s="7" t="s">
        <v>44</v>
      </c>
      <c r="E40" s="7" t="s">
        <v>44</v>
      </c>
      <c r="F40" s="7" t="s">
        <v>44</v>
      </c>
      <c r="G40" s="7" t="s">
        <v>44</v>
      </c>
      <c r="H40" s="7" t="s">
        <v>44</v>
      </c>
      <c r="I40" s="7" t="s">
        <v>44</v>
      </c>
      <c r="J40" s="7" t="s">
        <v>44</v>
      </c>
      <c r="K40" s="7" t="s">
        <v>44</v>
      </c>
      <c r="L40" s="7" t="s">
        <v>44</v>
      </c>
      <c r="M40" s="7" t="s">
        <v>44</v>
      </c>
      <c r="N40" s="7" t="s">
        <v>44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7.25">
      <c r="A41" s="3"/>
      <c r="B41" s="7"/>
      <c r="C41" s="7"/>
      <c r="D41" s="7"/>
      <c r="E41" s="7"/>
      <c r="F41" s="7"/>
      <c r="G41" s="7"/>
      <c r="H41" s="7"/>
      <c r="I41" s="21"/>
      <c r="J41" s="7"/>
      <c r="K41" s="7"/>
      <c r="L41" s="7"/>
      <c r="M41" s="7"/>
      <c r="N41" s="7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7.25">
      <c r="A42" s="3" t="s">
        <v>15</v>
      </c>
      <c r="B42" s="7"/>
      <c r="C42" s="7"/>
      <c r="D42" s="7"/>
      <c r="E42" s="7"/>
      <c r="F42" s="7"/>
      <c r="G42" s="7"/>
      <c r="H42" s="7"/>
      <c r="I42" s="21"/>
      <c r="J42" s="7"/>
      <c r="K42" s="7"/>
      <c r="L42" s="7"/>
      <c r="M42" s="7"/>
      <c r="N42" s="7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7.25">
      <c r="A43" s="6" t="s">
        <v>8</v>
      </c>
      <c r="B43" s="7">
        <v>1341</v>
      </c>
      <c r="C43" s="7">
        <v>286</v>
      </c>
      <c r="D43" s="7">
        <v>1473</v>
      </c>
      <c r="E43" s="7">
        <v>94</v>
      </c>
      <c r="F43" s="7">
        <v>137</v>
      </c>
      <c r="G43" s="7">
        <v>111</v>
      </c>
      <c r="H43" s="7">
        <v>198</v>
      </c>
      <c r="I43" s="7" t="s">
        <v>44</v>
      </c>
      <c r="J43" s="7">
        <v>29509</v>
      </c>
      <c r="K43" s="7">
        <v>821</v>
      </c>
      <c r="L43" s="7">
        <v>1295</v>
      </c>
      <c r="M43" s="7">
        <v>932</v>
      </c>
      <c r="N43" s="7">
        <v>333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7.25">
      <c r="A44" s="8" t="s">
        <v>9</v>
      </c>
      <c r="B44" s="7">
        <v>23467</v>
      </c>
      <c r="C44" s="7">
        <v>3518</v>
      </c>
      <c r="D44" s="7">
        <v>24960</v>
      </c>
      <c r="E44" s="7">
        <v>1131</v>
      </c>
      <c r="F44" s="7">
        <v>1666</v>
      </c>
      <c r="G44" s="7">
        <v>1033</v>
      </c>
      <c r="H44" s="7">
        <v>2786</v>
      </c>
      <c r="I44" s="7" t="s">
        <v>44</v>
      </c>
      <c r="J44" s="7">
        <v>636813</v>
      </c>
      <c r="K44" s="7">
        <v>7388</v>
      </c>
      <c r="L44" s="7">
        <v>16507</v>
      </c>
      <c r="M44" s="7">
        <v>14532</v>
      </c>
      <c r="N44" s="7">
        <v>8715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7.25">
      <c r="A45" s="9" t="s">
        <v>11</v>
      </c>
      <c r="B45" s="13">
        <v>1409005</v>
      </c>
      <c r="C45" s="13">
        <v>164194</v>
      </c>
      <c r="D45" s="13">
        <v>1209105</v>
      </c>
      <c r="E45" s="13">
        <v>46426</v>
      </c>
      <c r="F45" s="13">
        <v>75809</v>
      </c>
      <c r="G45" s="13">
        <v>48623</v>
      </c>
      <c r="H45" s="13">
        <v>120507</v>
      </c>
      <c r="I45" s="13" t="s">
        <v>44</v>
      </c>
      <c r="J45" s="13">
        <v>113560783</v>
      </c>
      <c r="K45" s="13">
        <v>346469</v>
      </c>
      <c r="L45" s="13">
        <v>905973</v>
      </c>
      <c r="M45" s="13">
        <v>755237</v>
      </c>
      <c r="N45" s="13">
        <v>375948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7.25">
      <c r="A46" s="9" t="s">
        <v>10</v>
      </c>
      <c r="B46" s="7" t="s">
        <v>44</v>
      </c>
      <c r="C46" s="7" t="s">
        <v>44</v>
      </c>
      <c r="D46" s="7" t="s">
        <v>44</v>
      </c>
      <c r="E46" s="7" t="s">
        <v>44</v>
      </c>
      <c r="F46" s="7" t="s">
        <v>44</v>
      </c>
      <c r="G46" s="7" t="s">
        <v>44</v>
      </c>
      <c r="H46" s="7" t="s">
        <v>44</v>
      </c>
      <c r="I46" s="7" t="s">
        <v>44</v>
      </c>
      <c r="J46" s="7" t="s">
        <v>44</v>
      </c>
      <c r="K46" s="7" t="s">
        <v>44</v>
      </c>
      <c r="L46" s="7" t="s">
        <v>44</v>
      </c>
      <c r="M46" s="7" t="s">
        <v>44</v>
      </c>
      <c r="N46" s="7" t="s">
        <v>44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7.25">
      <c r="A47" s="3"/>
      <c r="B47" s="7"/>
      <c r="C47" s="7"/>
      <c r="D47" s="7"/>
      <c r="E47" s="7"/>
      <c r="F47" s="7"/>
      <c r="G47" s="7"/>
      <c r="H47" s="7"/>
      <c r="I47" s="21"/>
      <c r="J47" s="7"/>
      <c r="K47" s="7"/>
      <c r="L47" s="7"/>
      <c r="M47" s="7"/>
      <c r="N47" s="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7.25">
      <c r="A48" s="3" t="s">
        <v>61</v>
      </c>
      <c r="B48" s="7"/>
      <c r="C48" s="7"/>
      <c r="D48" s="7"/>
      <c r="E48" s="7"/>
      <c r="F48" s="7"/>
      <c r="G48" s="7"/>
      <c r="H48" s="7"/>
      <c r="I48" s="21"/>
      <c r="J48" s="7"/>
      <c r="K48" s="7"/>
      <c r="L48" s="7"/>
      <c r="M48" s="7"/>
      <c r="N48" s="7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7.25">
      <c r="A49" s="6" t="s">
        <v>8</v>
      </c>
      <c r="B49" s="7">
        <v>837</v>
      </c>
      <c r="C49" s="7">
        <v>169</v>
      </c>
      <c r="D49" s="7">
        <v>962</v>
      </c>
      <c r="E49" s="7">
        <v>79</v>
      </c>
      <c r="F49" s="7">
        <v>106</v>
      </c>
      <c r="G49" s="7">
        <v>95</v>
      </c>
      <c r="H49" s="7">
        <v>209</v>
      </c>
      <c r="I49" s="7">
        <v>4314</v>
      </c>
      <c r="J49" s="7">
        <v>33481</v>
      </c>
      <c r="K49" s="7">
        <v>811</v>
      </c>
      <c r="L49" s="7">
        <v>1029</v>
      </c>
      <c r="M49" s="7">
        <v>763</v>
      </c>
      <c r="N49" s="7">
        <v>250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7.25">
      <c r="A50" s="8" t="s">
        <v>9</v>
      </c>
      <c r="B50" s="7">
        <v>5299</v>
      </c>
      <c r="C50" s="7">
        <v>1138</v>
      </c>
      <c r="D50" s="7">
        <v>6639</v>
      </c>
      <c r="E50" s="7">
        <v>410</v>
      </c>
      <c r="F50" s="7">
        <v>435</v>
      </c>
      <c r="G50" s="7">
        <v>748</v>
      </c>
      <c r="H50" s="7">
        <v>676</v>
      </c>
      <c r="I50" s="7" t="s">
        <v>64</v>
      </c>
      <c r="J50" s="7">
        <v>186514</v>
      </c>
      <c r="K50" s="7">
        <v>3435</v>
      </c>
      <c r="L50" s="7">
        <v>7181</v>
      </c>
      <c r="M50" s="7">
        <v>3899</v>
      </c>
      <c r="N50" s="7">
        <v>1014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7.25">
      <c r="A51" s="9" t="s">
        <v>11</v>
      </c>
      <c r="B51" s="13">
        <v>172821</v>
      </c>
      <c r="C51" s="13">
        <v>31534</v>
      </c>
      <c r="D51" s="13">
        <v>187047</v>
      </c>
      <c r="E51" s="13">
        <v>10653</v>
      </c>
      <c r="F51" s="13">
        <v>11534</v>
      </c>
      <c r="G51" s="13">
        <v>19756</v>
      </c>
      <c r="H51" s="13">
        <v>18363</v>
      </c>
      <c r="I51" s="13" t="s">
        <v>19</v>
      </c>
      <c r="J51" s="13">
        <v>9294583</v>
      </c>
      <c r="K51" s="13">
        <v>108299</v>
      </c>
      <c r="L51" s="13">
        <v>213480</v>
      </c>
      <c r="M51" s="13">
        <v>134010</v>
      </c>
      <c r="N51" s="13">
        <v>22403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7.25">
      <c r="A52" s="9" t="s">
        <v>10</v>
      </c>
      <c r="B52" s="13">
        <v>996531</v>
      </c>
      <c r="C52" s="13">
        <v>195206</v>
      </c>
      <c r="D52" s="13">
        <v>1001205</v>
      </c>
      <c r="E52" s="13">
        <v>65625</v>
      </c>
      <c r="F52" s="13">
        <v>72674</v>
      </c>
      <c r="G52" s="13">
        <v>116230</v>
      </c>
      <c r="H52" s="13">
        <v>125185</v>
      </c>
      <c r="I52" s="13" t="s">
        <v>19</v>
      </c>
      <c r="J52" s="13">
        <v>57284174</v>
      </c>
      <c r="K52" s="13">
        <v>667464</v>
      </c>
      <c r="L52" s="13">
        <v>1158201</v>
      </c>
      <c r="M52" s="13">
        <v>714720</v>
      </c>
      <c r="N52" s="13">
        <v>171959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7.25">
      <c r="A53" s="8"/>
      <c r="B53" s="10"/>
      <c r="C53" s="3"/>
      <c r="D53" s="3"/>
      <c r="E53" s="3"/>
      <c r="F53" s="3"/>
      <c r="G53" s="3"/>
      <c r="H53" s="3"/>
      <c r="I53" s="21"/>
      <c r="J53" s="7"/>
      <c r="K53" s="3"/>
      <c r="L53" s="10"/>
      <c r="M53" s="7"/>
      <c r="N53" s="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7.25">
      <c r="A54" s="8" t="s">
        <v>38</v>
      </c>
      <c r="B54" s="7"/>
      <c r="C54" s="7"/>
      <c r="D54" s="7"/>
      <c r="E54" s="7"/>
      <c r="F54" s="7"/>
      <c r="G54" s="7"/>
      <c r="H54" s="7"/>
      <c r="I54" s="21"/>
      <c r="J54" s="7"/>
      <c r="K54" s="7"/>
      <c r="L54" s="7"/>
      <c r="M54" s="7"/>
      <c r="N54" s="7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7.25">
      <c r="A55" s="6" t="s">
        <v>8</v>
      </c>
      <c r="B55" s="7">
        <v>2394</v>
      </c>
      <c r="C55" s="7">
        <v>388</v>
      </c>
      <c r="D55" s="7">
        <v>2464</v>
      </c>
      <c r="E55" s="7">
        <v>117</v>
      </c>
      <c r="F55" s="7">
        <v>250</v>
      </c>
      <c r="G55" s="7">
        <v>281</v>
      </c>
      <c r="H55" s="7">
        <v>460</v>
      </c>
      <c r="I55" s="7">
        <v>12626</v>
      </c>
      <c r="J55" s="7">
        <v>68288</v>
      </c>
      <c r="K55" s="7">
        <v>1690</v>
      </c>
      <c r="L55" s="7">
        <v>2449</v>
      </c>
      <c r="M55" s="7">
        <v>1480</v>
      </c>
      <c r="N55" s="7">
        <v>469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7.25">
      <c r="A56" s="8" t="s">
        <v>9</v>
      </c>
      <c r="B56" s="7">
        <v>27713</v>
      </c>
      <c r="C56" s="7" t="s">
        <v>62</v>
      </c>
      <c r="D56" s="7">
        <v>25270</v>
      </c>
      <c r="E56" s="7">
        <v>762</v>
      </c>
      <c r="F56" s="7">
        <v>1196</v>
      </c>
      <c r="G56" s="7" t="s">
        <v>20</v>
      </c>
      <c r="H56" s="7">
        <v>2005</v>
      </c>
      <c r="I56" s="7">
        <v>83180</v>
      </c>
      <c r="J56" s="7">
        <v>687768</v>
      </c>
      <c r="K56" s="7" t="s">
        <v>62</v>
      </c>
      <c r="L56" s="7">
        <v>25925</v>
      </c>
      <c r="M56" s="7">
        <v>16997</v>
      </c>
      <c r="N56" s="7">
        <v>4168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7.25">
      <c r="A57" s="9" t="s">
        <v>11</v>
      </c>
      <c r="B57" s="13">
        <v>1636291</v>
      </c>
      <c r="C57" s="13" t="s">
        <v>19</v>
      </c>
      <c r="D57" s="13">
        <v>1184245</v>
      </c>
      <c r="E57" s="13">
        <v>31864</v>
      </c>
      <c r="F57" s="13">
        <v>43861</v>
      </c>
      <c r="G57" s="13" t="s">
        <v>19</v>
      </c>
      <c r="H57" s="13">
        <v>101742</v>
      </c>
      <c r="I57" s="13">
        <v>4593554</v>
      </c>
      <c r="J57" s="13">
        <v>54838209</v>
      </c>
      <c r="K57" s="13" t="s">
        <v>19</v>
      </c>
      <c r="L57" s="13">
        <v>1386833</v>
      </c>
      <c r="M57" s="13">
        <v>930988</v>
      </c>
      <c r="N57" s="13">
        <v>203315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7.25">
      <c r="A58" s="9" t="s">
        <v>10</v>
      </c>
      <c r="B58" s="13">
        <v>4286092</v>
      </c>
      <c r="C58" s="13" t="s">
        <v>19</v>
      </c>
      <c r="D58" s="13">
        <v>3215158</v>
      </c>
      <c r="E58" s="13">
        <v>77258</v>
      </c>
      <c r="F58" s="13">
        <v>113747</v>
      </c>
      <c r="G58" s="13" t="s">
        <v>19</v>
      </c>
      <c r="H58" s="13">
        <v>271454</v>
      </c>
      <c r="I58" s="13">
        <v>12012803</v>
      </c>
      <c r="J58" s="13">
        <v>138008096</v>
      </c>
      <c r="K58" s="13" t="s">
        <v>19</v>
      </c>
      <c r="L58" s="13">
        <v>2977958</v>
      </c>
      <c r="M58" s="13">
        <v>2525804</v>
      </c>
      <c r="N58" s="13">
        <v>482203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7.25">
      <c r="A59" s="3"/>
      <c r="B59" s="7"/>
      <c r="C59" s="7"/>
      <c r="D59" s="3"/>
      <c r="E59" s="3"/>
      <c r="F59" s="3"/>
      <c r="G59" s="7"/>
      <c r="H59" s="3"/>
      <c r="I59" s="21"/>
      <c r="J59" s="7"/>
      <c r="K59" s="7"/>
      <c r="L59" s="7"/>
      <c r="M59" s="7"/>
      <c r="N59" s="7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7.25">
      <c r="A60" s="3" t="s">
        <v>39</v>
      </c>
      <c r="B60" s="7"/>
      <c r="C60" s="7"/>
      <c r="D60" s="7"/>
      <c r="E60" s="7"/>
      <c r="F60" s="7"/>
      <c r="G60" s="7"/>
      <c r="H60" s="7"/>
      <c r="I60" s="21"/>
      <c r="J60" s="7"/>
      <c r="K60" s="7"/>
      <c r="L60" s="7"/>
      <c r="M60" s="7"/>
      <c r="N60" s="7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7.25">
      <c r="A61" s="6" t="s">
        <v>8</v>
      </c>
      <c r="B61" s="7">
        <v>1026</v>
      </c>
      <c r="C61" s="7">
        <v>229</v>
      </c>
      <c r="D61" s="7">
        <v>1549</v>
      </c>
      <c r="E61" s="7">
        <v>77</v>
      </c>
      <c r="F61" s="7">
        <v>146</v>
      </c>
      <c r="G61" s="7">
        <v>102</v>
      </c>
      <c r="H61" s="7">
        <v>221</v>
      </c>
      <c r="I61" s="7">
        <v>6233</v>
      </c>
      <c r="J61" s="7">
        <v>28287</v>
      </c>
      <c r="K61" s="7">
        <v>882</v>
      </c>
      <c r="L61" s="7">
        <v>1257</v>
      </c>
      <c r="M61" s="7">
        <v>756</v>
      </c>
      <c r="N61" s="7">
        <v>219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7.25">
      <c r="A62" s="8" t="s">
        <v>9</v>
      </c>
      <c r="B62" s="7">
        <v>20258</v>
      </c>
      <c r="C62" s="7">
        <v>4881</v>
      </c>
      <c r="D62" s="7">
        <v>34102</v>
      </c>
      <c r="E62" s="7">
        <v>1984</v>
      </c>
      <c r="F62" s="7">
        <v>4155</v>
      </c>
      <c r="G62" s="7">
        <v>587</v>
      </c>
      <c r="H62" s="7">
        <v>1114</v>
      </c>
      <c r="I62" s="7">
        <v>77407</v>
      </c>
      <c r="J62" s="7">
        <v>615404</v>
      </c>
      <c r="K62" s="7">
        <v>11550</v>
      </c>
      <c r="L62" s="7">
        <v>25198</v>
      </c>
      <c r="M62" s="7">
        <v>22876</v>
      </c>
      <c r="N62" s="7">
        <v>5572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7.25">
      <c r="A63" s="9" t="s">
        <v>11</v>
      </c>
      <c r="B63" s="13">
        <v>508243</v>
      </c>
      <c r="C63" s="13">
        <v>113647</v>
      </c>
      <c r="D63" s="13">
        <v>926079</v>
      </c>
      <c r="E63" s="13">
        <v>46472</v>
      </c>
      <c r="F63" s="13">
        <v>95680</v>
      </c>
      <c r="G63" s="13">
        <v>15947</v>
      </c>
      <c r="H63" s="13">
        <v>35416</v>
      </c>
      <c r="I63" s="13">
        <v>2833562</v>
      </c>
      <c r="J63" s="13">
        <v>23783250</v>
      </c>
      <c r="K63" s="13">
        <v>341313</v>
      </c>
      <c r="L63" s="13">
        <v>693756</v>
      </c>
      <c r="M63" s="13">
        <v>599600</v>
      </c>
      <c r="N63" s="13">
        <v>104477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7.25">
      <c r="A64" s="9" t="s">
        <v>10</v>
      </c>
      <c r="B64" s="13">
        <v>1283834</v>
      </c>
      <c r="C64" s="13">
        <v>287742</v>
      </c>
      <c r="D64" s="13">
        <v>2421493</v>
      </c>
      <c r="E64" s="13">
        <v>102750</v>
      </c>
      <c r="F64" s="13">
        <v>221574</v>
      </c>
      <c r="G64" s="13">
        <v>46306</v>
      </c>
      <c r="H64" s="13">
        <v>112120</v>
      </c>
      <c r="I64" s="13">
        <v>6967345</v>
      </c>
      <c r="J64" s="13">
        <v>52116368</v>
      </c>
      <c r="K64" s="13">
        <v>824908</v>
      </c>
      <c r="L64" s="13">
        <v>1535508</v>
      </c>
      <c r="M64" s="13">
        <v>1079076</v>
      </c>
      <c r="N64" s="13">
        <v>247942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7.25">
      <c r="A65" s="3"/>
      <c r="B65" s="7"/>
      <c r="C65" s="3"/>
      <c r="D65" s="3"/>
      <c r="E65" s="3"/>
      <c r="F65" s="3"/>
      <c r="G65" s="3"/>
      <c r="H65" s="3"/>
      <c r="I65" s="3"/>
      <c r="J65" s="7"/>
      <c r="K65" s="3"/>
      <c r="L65" s="7"/>
      <c r="M65" s="7"/>
      <c r="N65" s="7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8">
      <c r="A66" s="3" t="s">
        <v>52</v>
      </c>
      <c r="B66" s="7"/>
      <c r="C66" s="7"/>
      <c r="D66" s="7"/>
      <c r="E66" s="7"/>
      <c r="F66" s="7"/>
      <c r="G66" s="7"/>
      <c r="H66" s="7"/>
      <c r="I66" s="21"/>
      <c r="J66" s="7"/>
      <c r="K66" s="7"/>
      <c r="L66" s="7"/>
      <c r="M66" s="7"/>
      <c r="N66" s="7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7.25">
      <c r="A67" s="6" t="s">
        <v>8</v>
      </c>
      <c r="B67" s="7">
        <v>199</v>
      </c>
      <c r="C67" s="7">
        <v>30</v>
      </c>
      <c r="D67" s="7">
        <v>204</v>
      </c>
      <c r="E67" s="7">
        <v>8</v>
      </c>
      <c r="F67" s="7">
        <v>19</v>
      </c>
      <c r="G67" s="7">
        <v>21</v>
      </c>
      <c r="H67" s="7">
        <v>51</v>
      </c>
      <c r="I67" s="7">
        <v>892</v>
      </c>
      <c r="J67" s="7">
        <v>5245</v>
      </c>
      <c r="K67" s="7">
        <v>160</v>
      </c>
      <c r="L67" s="7">
        <v>235</v>
      </c>
      <c r="M67" s="7">
        <v>116</v>
      </c>
      <c r="N67" s="7">
        <v>26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7.25">
      <c r="A68" s="8" t="s">
        <v>9</v>
      </c>
      <c r="B68" s="7">
        <v>1528</v>
      </c>
      <c r="C68" s="7">
        <v>167</v>
      </c>
      <c r="D68" s="7" t="s">
        <v>55</v>
      </c>
      <c r="E68" s="7" t="s">
        <v>63</v>
      </c>
      <c r="F68" s="7" t="s">
        <v>21</v>
      </c>
      <c r="G68" s="7" t="s">
        <v>18</v>
      </c>
      <c r="H68" s="7">
        <v>283</v>
      </c>
      <c r="I68" s="7" t="s">
        <v>20</v>
      </c>
      <c r="J68" s="7">
        <v>55708</v>
      </c>
      <c r="K68" s="7">
        <v>909</v>
      </c>
      <c r="L68" s="7" t="s">
        <v>20</v>
      </c>
      <c r="M68" s="7" t="s">
        <v>17</v>
      </c>
      <c r="N68" s="7" t="s">
        <v>49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7.25">
      <c r="A69" s="9" t="s">
        <v>11</v>
      </c>
      <c r="B69" s="13">
        <v>36570</v>
      </c>
      <c r="C69" s="13">
        <v>1935</v>
      </c>
      <c r="D69" s="13" t="s">
        <v>19</v>
      </c>
      <c r="E69" s="13" t="s">
        <v>19</v>
      </c>
      <c r="F69" s="13" t="s">
        <v>19</v>
      </c>
      <c r="G69" s="13" t="s">
        <v>19</v>
      </c>
      <c r="H69" s="13">
        <v>6017</v>
      </c>
      <c r="I69" s="13" t="s">
        <v>19</v>
      </c>
      <c r="J69" s="13">
        <v>1593986</v>
      </c>
      <c r="K69" s="13">
        <v>18372</v>
      </c>
      <c r="L69" s="10" t="s">
        <v>19</v>
      </c>
      <c r="M69" s="10" t="s">
        <v>19</v>
      </c>
      <c r="N69" s="10" t="s">
        <v>19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7.25">
      <c r="A70" s="9" t="s">
        <v>10</v>
      </c>
      <c r="B70" s="13">
        <v>101959</v>
      </c>
      <c r="C70" s="13">
        <v>5678</v>
      </c>
      <c r="D70" s="13" t="s">
        <v>19</v>
      </c>
      <c r="E70" s="13" t="s">
        <v>19</v>
      </c>
      <c r="F70" s="13" t="s">
        <v>19</v>
      </c>
      <c r="G70" s="13" t="s">
        <v>19</v>
      </c>
      <c r="H70" s="13">
        <v>28802</v>
      </c>
      <c r="I70" s="13" t="s">
        <v>19</v>
      </c>
      <c r="J70" s="13">
        <v>5258345</v>
      </c>
      <c r="K70" s="13">
        <v>59873</v>
      </c>
      <c r="L70" s="10" t="s">
        <v>19</v>
      </c>
      <c r="M70" s="10" t="s">
        <v>19</v>
      </c>
      <c r="N70" s="10" t="s">
        <v>19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7.25">
      <c r="A71" s="8"/>
      <c r="B71" s="10"/>
      <c r="C71" s="10"/>
      <c r="D71" s="7"/>
      <c r="E71" s="7"/>
      <c r="F71" s="7"/>
      <c r="G71" s="7"/>
      <c r="H71" s="3"/>
      <c r="I71" s="21"/>
      <c r="J71" s="10"/>
      <c r="K71" s="10"/>
      <c r="L71" s="7"/>
      <c r="M71" s="7"/>
      <c r="N71" s="7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7.25">
      <c r="A72" s="8" t="s">
        <v>16</v>
      </c>
      <c r="B72" s="7"/>
      <c r="C72" s="7"/>
      <c r="D72" s="7"/>
      <c r="E72" s="7"/>
      <c r="F72" s="7"/>
      <c r="G72" s="7"/>
      <c r="H72" s="7"/>
      <c r="I72" s="21"/>
      <c r="J72" s="7"/>
      <c r="K72" s="7"/>
      <c r="L72" s="7"/>
      <c r="M72" s="7"/>
      <c r="N72" s="7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7.25">
      <c r="A73" s="6" t="s">
        <v>8</v>
      </c>
      <c r="B73" s="7">
        <v>2387</v>
      </c>
      <c r="C73" s="7">
        <v>509</v>
      </c>
      <c r="D73" s="7">
        <v>3234</v>
      </c>
      <c r="E73" s="7">
        <v>221</v>
      </c>
      <c r="F73" s="7">
        <v>365</v>
      </c>
      <c r="G73" s="7">
        <v>250</v>
      </c>
      <c r="H73" s="7">
        <v>520</v>
      </c>
      <c r="I73" s="7">
        <v>10014</v>
      </c>
      <c r="J73" s="7">
        <v>55243</v>
      </c>
      <c r="K73" s="7">
        <v>1901</v>
      </c>
      <c r="L73" s="7">
        <v>2454</v>
      </c>
      <c r="M73" s="7">
        <v>1658</v>
      </c>
      <c r="N73" s="7">
        <v>727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7.25">
      <c r="A74" s="8" t="s">
        <v>9</v>
      </c>
      <c r="B74" s="7">
        <v>59709</v>
      </c>
      <c r="C74" s="7">
        <v>14884</v>
      </c>
      <c r="D74" s="7">
        <v>83751</v>
      </c>
      <c r="E74" s="7">
        <v>6722</v>
      </c>
      <c r="F74" s="7">
        <v>7916</v>
      </c>
      <c r="G74" s="7">
        <v>4919</v>
      </c>
      <c r="H74" s="7" t="s">
        <v>62</v>
      </c>
      <c r="I74" s="7">
        <v>179244</v>
      </c>
      <c r="J74" s="7">
        <v>1255893</v>
      </c>
      <c r="K74" s="7">
        <v>37055</v>
      </c>
      <c r="L74" s="7">
        <v>69515</v>
      </c>
      <c r="M74" s="7">
        <v>42157</v>
      </c>
      <c r="N74" s="7">
        <v>22040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7.25">
      <c r="A75" s="9" t="s">
        <v>11</v>
      </c>
      <c r="B75" s="13">
        <v>2166270</v>
      </c>
      <c r="C75" s="13">
        <v>525835</v>
      </c>
      <c r="D75" s="13">
        <v>2815200</v>
      </c>
      <c r="E75" s="13">
        <v>247044</v>
      </c>
      <c r="F75" s="13">
        <v>283229</v>
      </c>
      <c r="G75" s="13">
        <v>152873</v>
      </c>
      <c r="H75" s="13" t="s">
        <v>19</v>
      </c>
      <c r="I75" s="13">
        <v>8240800</v>
      </c>
      <c r="J75" s="13">
        <v>54812087</v>
      </c>
      <c r="K75" s="13">
        <v>1453463</v>
      </c>
      <c r="L75" s="13">
        <v>2437805</v>
      </c>
      <c r="M75" s="13">
        <v>1689212</v>
      </c>
      <c r="N75" s="13">
        <v>753972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7.25">
      <c r="A76" s="9" t="s">
        <v>10</v>
      </c>
      <c r="B76" s="13">
        <v>5105857</v>
      </c>
      <c r="C76" s="13">
        <v>1302886</v>
      </c>
      <c r="D76" s="13">
        <v>7057842</v>
      </c>
      <c r="E76" s="13">
        <v>587117</v>
      </c>
      <c r="F76" s="13">
        <v>610868</v>
      </c>
      <c r="G76" s="13">
        <v>388721</v>
      </c>
      <c r="H76" s="13" t="s">
        <v>19</v>
      </c>
      <c r="I76" s="13">
        <v>19851982</v>
      </c>
      <c r="J76" s="13">
        <v>130730853</v>
      </c>
      <c r="K76" s="13">
        <v>3337384</v>
      </c>
      <c r="L76" s="13">
        <v>5674986</v>
      </c>
      <c r="M76" s="13">
        <v>4003450</v>
      </c>
      <c r="N76" s="13">
        <v>1606900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7.25">
      <c r="A77" s="3"/>
      <c r="B77" s="7"/>
      <c r="C77" s="7"/>
      <c r="D77" s="3"/>
      <c r="E77" s="3"/>
      <c r="F77" s="3"/>
      <c r="G77" s="3"/>
      <c r="H77" s="7"/>
      <c r="I77" s="10"/>
      <c r="J77" s="7"/>
      <c r="K77" s="7"/>
      <c r="L77" s="7"/>
      <c r="M77" s="7"/>
      <c r="N77" s="7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7.25">
      <c r="A78" s="3" t="s">
        <v>40</v>
      </c>
      <c r="B78" s="7"/>
      <c r="C78" s="7"/>
      <c r="D78" s="7"/>
      <c r="E78" s="7"/>
      <c r="F78" s="7"/>
      <c r="G78" s="7"/>
      <c r="H78" s="7"/>
      <c r="I78" s="21"/>
      <c r="J78" s="7"/>
      <c r="K78" s="7"/>
      <c r="L78" s="7"/>
      <c r="M78" s="7"/>
      <c r="N78" s="7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7.25">
      <c r="A79" s="6" t="s">
        <v>8</v>
      </c>
      <c r="B79" s="7">
        <v>383</v>
      </c>
      <c r="C79" s="7">
        <v>105</v>
      </c>
      <c r="D79" s="7">
        <v>435</v>
      </c>
      <c r="E79" s="7">
        <v>34</v>
      </c>
      <c r="F79" s="7">
        <v>134</v>
      </c>
      <c r="G79" s="7">
        <v>53</v>
      </c>
      <c r="H79" s="7">
        <v>163</v>
      </c>
      <c r="I79" s="7">
        <v>1654</v>
      </c>
      <c r="J79" s="7">
        <v>10538</v>
      </c>
      <c r="K79" s="7">
        <v>309</v>
      </c>
      <c r="L79" s="7">
        <v>467</v>
      </c>
      <c r="M79" s="7">
        <v>289</v>
      </c>
      <c r="N79" s="7">
        <v>136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>
      <c r="A80" s="8" t="s">
        <v>9</v>
      </c>
      <c r="B80" s="7">
        <v>6896</v>
      </c>
      <c r="C80" s="7">
        <v>1569</v>
      </c>
      <c r="D80" s="7">
        <v>6663</v>
      </c>
      <c r="E80" s="7">
        <v>310</v>
      </c>
      <c r="F80" s="7">
        <v>1400</v>
      </c>
      <c r="G80" s="7">
        <v>444</v>
      </c>
      <c r="H80" s="7">
        <v>772</v>
      </c>
      <c r="I80" s="7">
        <v>20912</v>
      </c>
      <c r="J80" s="7">
        <v>155288</v>
      </c>
      <c r="K80" s="7">
        <v>3110</v>
      </c>
      <c r="L80" s="7">
        <v>8086</v>
      </c>
      <c r="M80" s="7">
        <v>3581</v>
      </c>
      <c r="N80" s="7">
        <v>1240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7.25">
      <c r="A81" s="9" t="s">
        <v>11</v>
      </c>
      <c r="B81" s="13">
        <v>122366</v>
      </c>
      <c r="C81" s="13">
        <v>23399</v>
      </c>
      <c r="D81" s="13">
        <v>297325</v>
      </c>
      <c r="E81" s="13">
        <v>4353</v>
      </c>
      <c r="F81" s="13">
        <v>29283</v>
      </c>
      <c r="G81" s="13">
        <v>7308</v>
      </c>
      <c r="H81" s="13">
        <v>19482</v>
      </c>
      <c r="I81" s="13">
        <v>780387</v>
      </c>
      <c r="J81" s="13">
        <v>6537169</v>
      </c>
      <c r="K81" s="13">
        <v>60319</v>
      </c>
      <c r="L81" s="13">
        <v>129469</v>
      </c>
      <c r="M81" s="13">
        <v>50164</v>
      </c>
      <c r="N81" s="13">
        <v>21503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7.25">
      <c r="A82" s="9" t="s">
        <v>10</v>
      </c>
      <c r="B82" s="13">
        <v>519040</v>
      </c>
      <c r="C82" s="13">
        <v>124527</v>
      </c>
      <c r="D82" s="13">
        <v>610325</v>
      </c>
      <c r="E82" s="13">
        <v>13840</v>
      </c>
      <c r="F82" s="13">
        <v>88150</v>
      </c>
      <c r="G82" s="13">
        <v>22954</v>
      </c>
      <c r="H82" s="13">
        <v>89994</v>
      </c>
      <c r="I82" s="13">
        <v>2332492</v>
      </c>
      <c r="J82" s="13">
        <v>21092497</v>
      </c>
      <c r="K82" s="13">
        <v>231937</v>
      </c>
      <c r="L82" s="13">
        <v>429392</v>
      </c>
      <c r="M82" s="13">
        <v>149609</v>
      </c>
      <c r="N82" s="13">
        <v>88767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7.25">
      <c r="A83" s="3"/>
      <c r="B83" s="10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7.25">
      <c r="A84" s="3" t="s">
        <v>37</v>
      </c>
      <c r="B84" s="7"/>
      <c r="C84" s="7"/>
      <c r="D84" s="7"/>
      <c r="E84" s="7"/>
      <c r="F84" s="7"/>
      <c r="G84" s="7"/>
      <c r="H84" s="7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7.25">
      <c r="A85" s="6" t="s">
        <v>8</v>
      </c>
      <c r="B85" s="7">
        <v>2110</v>
      </c>
      <c r="C85" s="7">
        <v>590</v>
      </c>
      <c r="D85" s="7">
        <v>2602</v>
      </c>
      <c r="E85" s="7">
        <v>198</v>
      </c>
      <c r="F85" s="7">
        <v>529</v>
      </c>
      <c r="G85" s="7">
        <v>308</v>
      </c>
      <c r="H85" s="7">
        <v>533</v>
      </c>
      <c r="I85" s="7">
        <v>6466</v>
      </c>
      <c r="J85" s="7">
        <v>41108</v>
      </c>
      <c r="K85" s="7">
        <v>1493</v>
      </c>
      <c r="L85" s="7">
        <v>2170</v>
      </c>
      <c r="M85" s="7">
        <v>1527</v>
      </c>
      <c r="N85" s="7">
        <v>662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7.25">
      <c r="A86" s="8" t="s">
        <v>9</v>
      </c>
      <c r="B86" s="7">
        <v>29445</v>
      </c>
      <c r="C86" s="7">
        <v>8663</v>
      </c>
      <c r="D86" s="7">
        <v>45852</v>
      </c>
      <c r="E86" s="7">
        <v>3151</v>
      </c>
      <c r="F86" s="7">
        <v>5579</v>
      </c>
      <c r="G86" s="7">
        <v>3742</v>
      </c>
      <c r="H86" s="7">
        <v>6542</v>
      </c>
      <c r="I86" s="7">
        <v>79474</v>
      </c>
      <c r="J86" s="7">
        <v>538990</v>
      </c>
      <c r="K86" s="7">
        <v>16927</v>
      </c>
      <c r="L86" s="7">
        <v>33119</v>
      </c>
      <c r="M86" s="7">
        <v>22740</v>
      </c>
      <c r="N86" s="7">
        <v>7136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7.25">
      <c r="A87" s="9" t="s">
        <v>11</v>
      </c>
      <c r="B87" s="13">
        <v>403970</v>
      </c>
      <c r="C87" s="13">
        <v>102829</v>
      </c>
      <c r="D87" s="13">
        <v>585287</v>
      </c>
      <c r="E87" s="13">
        <v>35191</v>
      </c>
      <c r="F87" s="13">
        <v>97843</v>
      </c>
      <c r="G87" s="13">
        <v>51856</v>
      </c>
      <c r="H87" s="13">
        <v>103862</v>
      </c>
      <c r="I87" s="13">
        <v>1331457</v>
      </c>
      <c r="J87" s="13">
        <v>10809310</v>
      </c>
      <c r="K87" s="13">
        <v>240418</v>
      </c>
      <c r="L87" s="13">
        <v>409712</v>
      </c>
      <c r="M87" s="13">
        <v>286643</v>
      </c>
      <c r="N87" s="13">
        <v>89292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7.25">
      <c r="A88" s="9" t="s">
        <v>10</v>
      </c>
      <c r="B88" s="13">
        <v>1417633</v>
      </c>
      <c r="C88" s="13">
        <v>359166</v>
      </c>
      <c r="D88" s="13">
        <v>2125179</v>
      </c>
      <c r="E88" s="13">
        <v>123134</v>
      </c>
      <c r="F88" s="13">
        <v>325034</v>
      </c>
      <c r="G88" s="13">
        <v>177718</v>
      </c>
      <c r="H88" s="13">
        <v>321410</v>
      </c>
      <c r="I88" s="13">
        <v>4815732</v>
      </c>
      <c r="J88" s="13">
        <v>39932834</v>
      </c>
      <c r="K88" s="13">
        <v>879385</v>
      </c>
      <c r="L88" s="13">
        <v>1412151</v>
      </c>
      <c r="M88" s="13">
        <v>989925</v>
      </c>
      <c r="N88" s="13">
        <v>314737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7.25">
      <c r="A89" s="3"/>
      <c r="B89" s="7"/>
      <c r="C89" s="3"/>
      <c r="D89" s="3"/>
      <c r="E89" s="3"/>
      <c r="F89" s="3"/>
      <c r="G89" s="3"/>
      <c r="H89" s="3"/>
      <c r="I89" s="21"/>
      <c r="J89" s="7"/>
      <c r="K89" s="7"/>
      <c r="L89" s="7"/>
      <c r="M89" s="7"/>
      <c r="N89" s="7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8">
      <c r="A90" s="3" t="s">
        <v>53</v>
      </c>
      <c r="B90" s="7"/>
      <c r="C90" s="7"/>
      <c r="D90" s="7"/>
      <c r="E90" s="7"/>
      <c r="F90" s="7"/>
      <c r="G90" s="7"/>
      <c r="H90" s="7"/>
      <c r="I90" s="21"/>
      <c r="J90" s="7"/>
      <c r="K90" s="7"/>
      <c r="L90" s="7"/>
      <c r="M90" s="7"/>
      <c r="N90" s="7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7.25">
      <c r="A91" s="6" t="s">
        <v>8</v>
      </c>
      <c r="B91" s="7">
        <v>1562</v>
      </c>
      <c r="C91" s="7">
        <v>393</v>
      </c>
      <c r="D91" s="7">
        <v>2120</v>
      </c>
      <c r="E91" s="7">
        <v>129</v>
      </c>
      <c r="F91" s="7">
        <v>220</v>
      </c>
      <c r="G91" s="7">
        <v>149</v>
      </c>
      <c r="H91" s="7">
        <v>316</v>
      </c>
      <c r="I91" s="7">
        <v>7604</v>
      </c>
      <c r="J91" s="7">
        <v>44877</v>
      </c>
      <c r="K91" s="7">
        <v>1354</v>
      </c>
      <c r="L91" s="7">
        <v>1693</v>
      </c>
      <c r="M91" s="7">
        <v>1158</v>
      </c>
      <c r="N91" s="7">
        <v>513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7.25">
      <c r="A92" s="8" t="s">
        <v>9</v>
      </c>
      <c r="B92" s="7">
        <v>11148</v>
      </c>
      <c r="C92" s="7">
        <v>2253</v>
      </c>
      <c r="D92" s="7">
        <v>14710</v>
      </c>
      <c r="E92" s="7">
        <v>786</v>
      </c>
      <c r="F92" s="7">
        <v>1029</v>
      </c>
      <c r="G92" s="7">
        <v>945</v>
      </c>
      <c r="H92" s="7">
        <v>1559</v>
      </c>
      <c r="I92" s="7">
        <v>37690</v>
      </c>
      <c r="J92" s="7">
        <v>256021</v>
      </c>
      <c r="K92" s="7">
        <v>6464</v>
      </c>
      <c r="L92" s="7">
        <v>9937</v>
      </c>
      <c r="M92" s="7">
        <v>7158</v>
      </c>
      <c r="N92" s="7">
        <v>3534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7.25">
      <c r="A93" s="9" t="s">
        <v>11</v>
      </c>
      <c r="B93" s="13">
        <v>327428</v>
      </c>
      <c r="C93" s="13">
        <v>49167</v>
      </c>
      <c r="D93" s="13">
        <v>353007</v>
      </c>
      <c r="E93" s="13">
        <v>15674</v>
      </c>
      <c r="F93" s="13">
        <v>27787</v>
      </c>
      <c r="G93" s="13">
        <v>21581</v>
      </c>
      <c r="H93" s="13">
        <v>30234</v>
      </c>
      <c r="I93" s="13">
        <v>1042571</v>
      </c>
      <c r="J93" s="13">
        <v>8606889</v>
      </c>
      <c r="K93" s="13">
        <v>167147</v>
      </c>
      <c r="L93" s="13">
        <v>253126</v>
      </c>
      <c r="M93" s="13">
        <v>177775</v>
      </c>
      <c r="N93" s="13">
        <v>66238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7.25">
      <c r="A94" s="9" t="s">
        <v>10</v>
      </c>
      <c r="B94" s="13">
        <v>1149055</v>
      </c>
      <c r="C94" s="13">
        <v>180731</v>
      </c>
      <c r="D94" s="13">
        <v>1200336</v>
      </c>
      <c r="E94" s="13">
        <v>59886</v>
      </c>
      <c r="F94" s="13">
        <v>97841</v>
      </c>
      <c r="G94" s="13">
        <v>129200</v>
      </c>
      <c r="H94" s="13">
        <v>116984</v>
      </c>
      <c r="I94" s="13">
        <v>3737331</v>
      </c>
      <c r="J94" s="13">
        <v>41257847</v>
      </c>
      <c r="K94" s="13">
        <v>697608</v>
      </c>
      <c r="L94" s="13">
        <v>967070</v>
      </c>
      <c r="M94" s="13">
        <v>629075</v>
      </c>
      <c r="N94" s="13">
        <v>223812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7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7.25">
      <c r="A96" s="3" t="s">
        <v>22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7.25">
      <c r="A97" s="3" t="s">
        <v>23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7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7.25">
      <c r="A99" s="3" t="s">
        <v>48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7.25">
      <c r="A100" s="3" t="s">
        <v>24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7.25">
      <c r="A101" s="3" t="s">
        <v>25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7.25">
      <c r="A102" s="3" t="s">
        <v>26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7.25">
      <c r="A103" s="3" t="s">
        <v>27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7.25">
      <c r="A104" s="3" t="s">
        <v>28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7.25">
      <c r="A105" s="3" t="s">
        <v>29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7.25">
      <c r="A106" s="3" t="s">
        <v>30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7.25">
      <c r="A107" s="3" t="s">
        <v>31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7.25">
      <c r="A108" s="3" t="s">
        <v>32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7.25">
      <c r="A109" s="3" t="s">
        <v>33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7.25">
      <c r="A110" s="3" t="s">
        <v>34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7.25">
      <c r="A111" s="3" t="s">
        <v>42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7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7.25">
      <c r="A113" s="3" t="s">
        <v>43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7.25">
      <c r="A114" s="3" t="s">
        <v>71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7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7.25">
      <c r="A116" s="3" t="s">
        <v>72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7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7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7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7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7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7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1"/>
  <sheetViews>
    <sheetView zoomScalePageLayoutView="0" workbookViewId="0" topLeftCell="A1">
      <selection activeCell="A1" sqref="A1"/>
    </sheetView>
  </sheetViews>
  <sheetFormatPr defaultColWidth="15.77734375" defaultRowHeight="17.25"/>
  <cols>
    <col min="1" max="1" width="58.77734375" style="0" customWidth="1"/>
  </cols>
  <sheetData>
    <row r="1" spans="1:21" ht="20.25">
      <c r="A1" s="18" t="s">
        <v>0</v>
      </c>
      <c r="B1" s="3"/>
      <c r="C1" s="3"/>
      <c r="D1" s="3"/>
      <c r="E1" s="3"/>
      <c r="F1" s="3"/>
      <c r="G1" s="3"/>
      <c r="H1" s="1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0.25">
      <c r="A2" s="19" t="s">
        <v>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7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46.5">
      <c r="A4" s="22" t="s">
        <v>1</v>
      </c>
      <c r="B4" s="23" t="s">
        <v>73</v>
      </c>
      <c r="C4" s="24" t="s">
        <v>2</v>
      </c>
      <c r="D4" s="23" t="s">
        <v>74</v>
      </c>
      <c r="E4" s="24" t="s">
        <v>3</v>
      </c>
      <c r="F4" s="25" t="s">
        <v>4</v>
      </c>
      <c r="G4" s="25" t="s">
        <v>35</v>
      </c>
      <c r="H4" s="24" t="s">
        <v>36</v>
      </c>
      <c r="I4" s="23" t="s">
        <v>78</v>
      </c>
      <c r="J4" s="23" t="s">
        <v>79</v>
      </c>
      <c r="K4" s="23" t="s">
        <v>88</v>
      </c>
      <c r="L4" s="24" t="s">
        <v>5</v>
      </c>
      <c r="M4" s="24" t="s">
        <v>6</v>
      </c>
      <c r="N4" s="24" t="s">
        <v>76</v>
      </c>
      <c r="O4" s="3"/>
      <c r="P4" s="3"/>
      <c r="Q4" s="3"/>
      <c r="R4" s="3"/>
      <c r="S4" s="3"/>
      <c r="T4" s="3"/>
      <c r="U4" s="3"/>
    </row>
    <row r="5" spans="1:21" ht="17.25">
      <c r="A5" s="3"/>
      <c r="B5" s="6"/>
      <c r="C5" s="6"/>
      <c r="D5" s="6"/>
      <c r="E5" s="6"/>
      <c r="F5" s="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7.25">
      <c r="A6" s="6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7.25">
      <c r="A7" s="6" t="s">
        <v>8</v>
      </c>
      <c r="B7" s="27">
        <v>24</v>
      </c>
      <c r="C7" s="27">
        <v>4</v>
      </c>
      <c r="D7" s="27">
        <v>28</v>
      </c>
      <c r="E7" s="27">
        <v>1</v>
      </c>
      <c r="F7" s="27">
        <v>2</v>
      </c>
      <c r="G7" s="27">
        <v>3</v>
      </c>
      <c r="H7" s="27">
        <v>6</v>
      </c>
      <c r="I7" s="27">
        <v>66</v>
      </c>
      <c r="J7" s="27">
        <v>131</v>
      </c>
      <c r="K7" s="27">
        <v>21</v>
      </c>
      <c r="L7" s="27">
        <v>27</v>
      </c>
      <c r="M7" s="27">
        <v>23</v>
      </c>
      <c r="N7" s="27">
        <v>6</v>
      </c>
      <c r="O7" s="3"/>
      <c r="P7" s="3"/>
      <c r="Q7" s="3"/>
      <c r="R7" s="3"/>
      <c r="S7" s="3"/>
      <c r="T7" s="3"/>
      <c r="U7" s="3"/>
    </row>
    <row r="8" spans="1:21" ht="17.25">
      <c r="A8" s="8" t="s">
        <v>9</v>
      </c>
      <c r="B8" s="7">
        <v>1871</v>
      </c>
      <c r="C8" s="27" t="s">
        <v>55</v>
      </c>
      <c r="D8" s="7">
        <v>2992</v>
      </c>
      <c r="E8" s="27" t="s">
        <v>18</v>
      </c>
      <c r="F8" s="27" t="s">
        <v>18</v>
      </c>
      <c r="G8" s="27" t="s">
        <v>49</v>
      </c>
      <c r="H8" s="27" t="s">
        <v>18</v>
      </c>
      <c r="I8" s="7">
        <v>5132</v>
      </c>
      <c r="J8" s="7">
        <v>23604</v>
      </c>
      <c r="K8" s="7">
        <v>1060</v>
      </c>
      <c r="L8" s="7">
        <v>2341</v>
      </c>
      <c r="M8" s="7">
        <v>6373</v>
      </c>
      <c r="N8" s="27">
        <v>529</v>
      </c>
      <c r="O8" s="3"/>
      <c r="P8" s="3"/>
      <c r="Q8" s="3"/>
      <c r="R8" s="3"/>
      <c r="S8" s="3"/>
      <c r="T8" s="3"/>
      <c r="U8" s="3"/>
    </row>
    <row r="9" spans="1:21" ht="17.25">
      <c r="A9" s="9" t="s">
        <v>11</v>
      </c>
      <c r="B9" s="13">
        <v>134752</v>
      </c>
      <c r="C9" s="13" t="s">
        <v>19</v>
      </c>
      <c r="D9" s="13">
        <v>185695</v>
      </c>
      <c r="E9" s="13" t="s">
        <v>19</v>
      </c>
      <c r="F9" s="13" t="s">
        <v>19</v>
      </c>
      <c r="G9" s="13" t="s">
        <v>19</v>
      </c>
      <c r="H9" s="13" t="s">
        <v>19</v>
      </c>
      <c r="I9" s="13">
        <v>391996</v>
      </c>
      <c r="J9" s="13">
        <v>1703838</v>
      </c>
      <c r="K9" s="13">
        <v>76083</v>
      </c>
      <c r="L9" s="13">
        <v>161256</v>
      </c>
      <c r="M9" s="13">
        <v>444074</v>
      </c>
      <c r="N9" s="13">
        <v>30947</v>
      </c>
      <c r="O9" s="3"/>
      <c r="P9" s="3"/>
      <c r="Q9" s="3"/>
      <c r="R9" s="3"/>
      <c r="S9" s="3"/>
      <c r="T9" s="3"/>
      <c r="U9" s="3"/>
    </row>
    <row r="10" spans="1:21" ht="17.25">
      <c r="A10" s="8" t="s">
        <v>10</v>
      </c>
      <c r="B10" s="27" t="s">
        <v>44</v>
      </c>
      <c r="C10" s="27" t="s">
        <v>44</v>
      </c>
      <c r="D10" s="27" t="s">
        <v>44</v>
      </c>
      <c r="E10" s="27" t="s">
        <v>44</v>
      </c>
      <c r="F10" s="27" t="s">
        <v>44</v>
      </c>
      <c r="G10" s="27" t="s">
        <v>44</v>
      </c>
      <c r="H10" s="27" t="s">
        <v>44</v>
      </c>
      <c r="I10" s="27" t="s">
        <v>44</v>
      </c>
      <c r="J10" s="27" t="s">
        <v>44</v>
      </c>
      <c r="K10" s="27" t="s">
        <v>44</v>
      </c>
      <c r="L10" s="27" t="s">
        <v>44</v>
      </c>
      <c r="M10" s="27" t="s">
        <v>44</v>
      </c>
      <c r="N10" s="27" t="s">
        <v>44</v>
      </c>
      <c r="O10" s="3"/>
      <c r="P10" s="3"/>
      <c r="Q10" s="3"/>
      <c r="R10" s="3"/>
      <c r="S10" s="3"/>
      <c r="T10" s="3"/>
      <c r="U10" s="3"/>
    </row>
    <row r="11" spans="1:21" ht="17.25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7.25">
      <c r="A12" s="3" t="s">
        <v>12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3"/>
      <c r="P12" s="3"/>
      <c r="Q12" s="3"/>
      <c r="R12" s="3"/>
      <c r="S12" s="3"/>
      <c r="T12" s="3"/>
      <c r="U12" s="3"/>
    </row>
    <row r="13" spans="1:21" ht="17.25">
      <c r="A13" s="6" t="s">
        <v>8</v>
      </c>
      <c r="B13" s="27">
        <v>646</v>
      </c>
      <c r="C13" s="27">
        <v>266</v>
      </c>
      <c r="D13" s="7">
        <v>1437</v>
      </c>
      <c r="E13" s="27">
        <v>94</v>
      </c>
      <c r="F13" s="27">
        <v>197</v>
      </c>
      <c r="G13" s="27">
        <v>91</v>
      </c>
      <c r="H13" s="27">
        <v>211</v>
      </c>
      <c r="I13" s="7">
        <v>3973</v>
      </c>
      <c r="J13" s="7">
        <v>12649</v>
      </c>
      <c r="K13" s="27">
        <v>550</v>
      </c>
      <c r="L13" s="7">
        <v>1390</v>
      </c>
      <c r="M13" s="27">
        <v>680</v>
      </c>
      <c r="N13" s="27">
        <v>339</v>
      </c>
      <c r="O13" s="3"/>
      <c r="P13" s="3"/>
      <c r="Q13" s="3"/>
      <c r="R13" s="3"/>
      <c r="S13" s="3"/>
      <c r="T13" s="3"/>
      <c r="U13" s="3"/>
    </row>
    <row r="14" spans="1:21" ht="17.25">
      <c r="A14" s="8" t="s">
        <v>9</v>
      </c>
      <c r="B14" s="7">
        <v>24370</v>
      </c>
      <c r="C14" s="7">
        <v>18784</v>
      </c>
      <c r="D14" s="7">
        <v>70972</v>
      </c>
      <c r="E14" s="7">
        <v>6648</v>
      </c>
      <c r="F14" s="7">
        <v>7856</v>
      </c>
      <c r="G14" s="7">
        <v>3309</v>
      </c>
      <c r="H14" s="7">
        <v>5574</v>
      </c>
      <c r="I14" s="7">
        <v>99166</v>
      </c>
      <c r="J14" s="7">
        <v>273853</v>
      </c>
      <c r="K14" s="7">
        <v>27902</v>
      </c>
      <c r="L14" s="7">
        <v>77423</v>
      </c>
      <c r="M14" s="7">
        <v>34649</v>
      </c>
      <c r="N14" s="7">
        <v>17347</v>
      </c>
      <c r="O14" s="3"/>
      <c r="P14" s="3"/>
      <c r="Q14" s="3"/>
      <c r="R14" s="3"/>
      <c r="S14" s="3"/>
      <c r="T14" s="3"/>
      <c r="U14" s="3"/>
    </row>
    <row r="15" spans="1:21" ht="17.25">
      <c r="A15" s="9" t="s">
        <v>11</v>
      </c>
      <c r="B15" s="13">
        <v>1089366</v>
      </c>
      <c r="C15" s="13">
        <v>768385</v>
      </c>
      <c r="D15" s="13">
        <v>3084481</v>
      </c>
      <c r="E15" s="13">
        <v>255552</v>
      </c>
      <c r="F15" s="13">
        <v>291403</v>
      </c>
      <c r="G15" s="13">
        <v>123792</v>
      </c>
      <c r="H15" s="13">
        <v>193512</v>
      </c>
      <c r="I15" s="13">
        <v>3958436</v>
      </c>
      <c r="J15" s="13">
        <v>9930710</v>
      </c>
      <c r="K15" s="13">
        <v>1523566</v>
      </c>
      <c r="L15" s="13">
        <v>3476761</v>
      </c>
      <c r="M15" s="13">
        <v>1489283</v>
      </c>
      <c r="N15" s="13">
        <v>532166</v>
      </c>
      <c r="O15" s="3"/>
      <c r="P15" s="3"/>
      <c r="Q15" s="3"/>
      <c r="R15" s="3"/>
      <c r="S15" s="3"/>
      <c r="T15" s="3"/>
      <c r="U15" s="3"/>
    </row>
    <row r="16" spans="1:21" ht="17.25">
      <c r="A16" s="9" t="s">
        <v>10</v>
      </c>
      <c r="B16" s="13">
        <v>8268751</v>
      </c>
      <c r="C16" s="13">
        <v>3384054</v>
      </c>
      <c r="D16" s="13">
        <v>16614970</v>
      </c>
      <c r="E16" s="13">
        <v>1142119</v>
      </c>
      <c r="F16" s="13">
        <v>1696756</v>
      </c>
      <c r="G16" s="13">
        <v>765349</v>
      </c>
      <c r="H16" s="13">
        <v>822320</v>
      </c>
      <c r="I16" s="13">
        <v>23799426</v>
      </c>
      <c r="J16" s="13">
        <v>58811057</v>
      </c>
      <c r="K16" s="13">
        <v>6775156</v>
      </c>
      <c r="L16" s="13">
        <v>18902375</v>
      </c>
      <c r="M16" s="13">
        <v>8914474</v>
      </c>
      <c r="N16" s="13">
        <v>2947523</v>
      </c>
      <c r="O16" s="3"/>
      <c r="P16" s="3"/>
      <c r="Q16" s="3"/>
      <c r="R16" s="3"/>
      <c r="S16" s="3"/>
      <c r="T16" s="3"/>
      <c r="U16" s="3"/>
    </row>
    <row r="17" spans="1:21" ht="17.25">
      <c r="A17" s="3"/>
      <c r="B17" s="3"/>
      <c r="C17" s="3"/>
      <c r="D17" s="3"/>
      <c r="E17" s="3"/>
      <c r="F17" s="3"/>
      <c r="G17" s="3"/>
      <c r="H17" s="3"/>
      <c r="I17" s="27"/>
      <c r="J17" s="3"/>
      <c r="K17" s="3"/>
      <c r="L17" s="27"/>
      <c r="M17" s="3"/>
      <c r="N17" s="27"/>
      <c r="O17" s="3"/>
      <c r="P17" s="3"/>
      <c r="Q17" s="3"/>
      <c r="R17" s="3"/>
      <c r="S17" s="3"/>
      <c r="T17" s="3"/>
      <c r="U17" s="3"/>
    </row>
    <row r="18" spans="1:21" ht="17.25">
      <c r="A18" s="3" t="s">
        <v>13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3"/>
      <c r="P18" s="3"/>
      <c r="Q18" s="3"/>
      <c r="R18" s="3"/>
      <c r="S18" s="3"/>
      <c r="T18" s="3"/>
      <c r="U18" s="3"/>
    </row>
    <row r="19" spans="1:21" ht="17.25">
      <c r="A19" s="6" t="s">
        <v>8</v>
      </c>
      <c r="B19" s="7">
        <v>1018</v>
      </c>
      <c r="C19" s="27">
        <v>252</v>
      </c>
      <c r="D19" s="7">
        <v>1669</v>
      </c>
      <c r="E19" s="27">
        <v>101</v>
      </c>
      <c r="F19" s="27">
        <v>126</v>
      </c>
      <c r="G19" s="27">
        <v>56</v>
      </c>
      <c r="H19" s="27">
        <v>158</v>
      </c>
      <c r="I19" s="7">
        <v>7231</v>
      </c>
      <c r="J19" s="7">
        <v>26017</v>
      </c>
      <c r="K19" s="27">
        <v>760</v>
      </c>
      <c r="L19" s="7">
        <v>1355</v>
      </c>
      <c r="M19" s="7">
        <v>1044</v>
      </c>
      <c r="N19" s="27">
        <v>257</v>
      </c>
      <c r="O19" s="3"/>
      <c r="P19" s="3"/>
      <c r="Q19" s="3"/>
      <c r="R19" s="3"/>
      <c r="S19" s="3"/>
      <c r="T19" s="3"/>
      <c r="U19" s="3"/>
    </row>
    <row r="20" spans="1:21" ht="17.25">
      <c r="A20" s="8" t="s">
        <v>9</v>
      </c>
      <c r="B20" s="7">
        <v>14556</v>
      </c>
      <c r="C20" s="7">
        <v>4283</v>
      </c>
      <c r="D20" s="7">
        <v>25927</v>
      </c>
      <c r="E20" s="7">
        <v>1259</v>
      </c>
      <c r="F20" s="7">
        <v>1160</v>
      </c>
      <c r="G20" s="27">
        <v>466</v>
      </c>
      <c r="H20" s="27" t="s">
        <v>55</v>
      </c>
      <c r="I20" s="27" t="s">
        <v>85</v>
      </c>
      <c r="J20" s="7">
        <v>300988</v>
      </c>
      <c r="K20" s="7">
        <v>10395</v>
      </c>
      <c r="L20" s="7">
        <v>18677</v>
      </c>
      <c r="M20" s="7">
        <v>16091</v>
      </c>
      <c r="N20" s="7">
        <v>3179</v>
      </c>
      <c r="O20" s="3"/>
      <c r="P20" s="3"/>
      <c r="Q20" s="3"/>
      <c r="R20" s="3"/>
      <c r="S20" s="3"/>
      <c r="T20" s="3"/>
      <c r="U20" s="3"/>
    </row>
    <row r="21" spans="1:21" ht="17.25">
      <c r="A21" s="9" t="s">
        <v>11</v>
      </c>
      <c r="B21" s="13">
        <v>614579</v>
      </c>
      <c r="C21" s="13">
        <v>135745</v>
      </c>
      <c r="D21" s="13">
        <v>1103700</v>
      </c>
      <c r="E21" s="13">
        <v>40382</v>
      </c>
      <c r="F21" s="13">
        <v>36581</v>
      </c>
      <c r="G21" s="13">
        <v>16270</v>
      </c>
      <c r="H21" s="13" t="s">
        <v>19</v>
      </c>
      <c r="I21" s="13" t="s">
        <v>19</v>
      </c>
      <c r="J21" s="13">
        <v>15815136</v>
      </c>
      <c r="K21" s="13">
        <v>416095</v>
      </c>
      <c r="L21" s="13">
        <v>815053</v>
      </c>
      <c r="M21" s="13">
        <v>651052</v>
      </c>
      <c r="N21" s="13">
        <v>105961</v>
      </c>
      <c r="O21" s="3"/>
      <c r="P21" s="3"/>
      <c r="Q21" s="3"/>
      <c r="R21" s="3"/>
      <c r="S21" s="3"/>
      <c r="T21" s="3"/>
      <c r="U21" s="3"/>
    </row>
    <row r="22" spans="1:21" ht="17.25">
      <c r="A22" s="9" t="s">
        <v>10</v>
      </c>
      <c r="B22" s="13">
        <v>8904033</v>
      </c>
      <c r="C22" s="13">
        <v>2418077</v>
      </c>
      <c r="D22" s="13">
        <v>16840215</v>
      </c>
      <c r="E22" s="13">
        <v>359573</v>
      </c>
      <c r="F22" s="13">
        <v>336903</v>
      </c>
      <c r="G22" s="13">
        <v>182157</v>
      </c>
      <c r="H22" s="13" t="s">
        <v>19</v>
      </c>
      <c r="I22" s="13" t="s">
        <v>19</v>
      </c>
      <c r="J22" s="13">
        <v>309094578</v>
      </c>
      <c r="K22" s="13">
        <v>7751600</v>
      </c>
      <c r="L22" s="13">
        <v>10985769</v>
      </c>
      <c r="M22" s="13">
        <v>15411150</v>
      </c>
      <c r="N22" s="13">
        <v>1168689</v>
      </c>
      <c r="O22" s="3"/>
      <c r="P22" s="3"/>
      <c r="Q22" s="3"/>
      <c r="R22" s="3"/>
      <c r="S22" s="3"/>
      <c r="T22" s="3"/>
      <c r="U22" s="3"/>
    </row>
    <row r="23" spans="1:21" ht="17.25">
      <c r="A23" s="3"/>
      <c r="B23" s="3"/>
      <c r="C23" s="3"/>
      <c r="D23" s="3"/>
      <c r="E23" s="3"/>
      <c r="F23" s="3"/>
      <c r="G23" s="3"/>
      <c r="H23" s="3"/>
      <c r="I23" s="27"/>
      <c r="J23" s="27"/>
      <c r="K23" s="3"/>
      <c r="L23" s="3"/>
      <c r="M23" s="27"/>
      <c r="N23" s="3"/>
      <c r="O23" s="3"/>
      <c r="P23" s="3"/>
      <c r="Q23" s="3"/>
      <c r="R23" s="3"/>
      <c r="S23" s="3"/>
      <c r="T23" s="3"/>
      <c r="U23" s="3"/>
    </row>
    <row r="24" spans="1:21" ht="17.25">
      <c r="A24" s="3" t="s">
        <v>14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3"/>
      <c r="P24" s="3"/>
      <c r="Q24" s="3"/>
      <c r="R24" s="3"/>
      <c r="S24" s="3"/>
      <c r="T24" s="3"/>
      <c r="U24" s="3"/>
    </row>
    <row r="25" spans="1:21" ht="17.25">
      <c r="A25" s="6" t="s">
        <v>8</v>
      </c>
      <c r="B25" s="7">
        <v>3177</v>
      </c>
      <c r="C25" s="27">
        <v>949</v>
      </c>
      <c r="D25" s="7">
        <v>4255</v>
      </c>
      <c r="E25" s="27">
        <v>401</v>
      </c>
      <c r="F25" s="27">
        <v>682</v>
      </c>
      <c r="G25" s="27">
        <v>366</v>
      </c>
      <c r="H25" s="27">
        <v>827</v>
      </c>
      <c r="I25" s="7">
        <v>13369</v>
      </c>
      <c r="J25" s="7">
        <v>44622</v>
      </c>
      <c r="K25" s="7">
        <v>2607</v>
      </c>
      <c r="L25" s="7">
        <v>3621</v>
      </c>
      <c r="M25" s="7">
        <v>2469</v>
      </c>
      <c r="N25" s="7">
        <v>1136</v>
      </c>
      <c r="O25" s="3"/>
      <c r="P25" s="3"/>
      <c r="Q25" s="3"/>
      <c r="R25" s="3"/>
      <c r="S25" s="3"/>
      <c r="T25" s="3"/>
      <c r="U25" s="3"/>
    </row>
    <row r="26" spans="1:21" ht="17.25">
      <c r="A26" s="8" t="s">
        <v>9</v>
      </c>
      <c r="B26" s="7">
        <v>47963</v>
      </c>
      <c r="C26" s="7">
        <v>13850</v>
      </c>
      <c r="D26" s="7">
        <v>64046</v>
      </c>
      <c r="E26" s="7">
        <v>5766</v>
      </c>
      <c r="F26" s="7">
        <v>7402</v>
      </c>
      <c r="G26" s="7">
        <v>4631</v>
      </c>
      <c r="H26" s="7">
        <v>8995</v>
      </c>
      <c r="I26" s="7">
        <v>157498</v>
      </c>
      <c r="J26" s="7">
        <v>414544</v>
      </c>
      <c r="K26" s="7">
        <v>33132</v>
      </c>
      <c r="L26" s="7">
        <v>56321</v>
      </c>
      <c r="M26" s="7">
        <v>36216</v>
      </c>
      <c r="N26" s="7">
        <v>14637</v>
      </c>
      <c r="O26" s="3"/>
      <c r="P26" s="3"/>
      <c r="Q26" s="3"/>
      <c r="R26" s="3"/>
      <c r="S26" s="3"/>
      <c r="T26" s="3"/>
      <c r="U26" s="3"/>
    </row>
    <row r="27" spans="1:21" ht="17.25">
      <c r="A27" s="9" t="s">
        <v>11</v>
      </c>
      <c r="B27" s="13">
        <v>925265</v>
      </c>
      <c r="C27" s="13">
        <v>235468</v>
      </c>
      <c r="D27" s="13">
        <v>1107449</v>
      </c>
      <c r="E27" s="13">
        <v>97099</v>
      </c>
      <c r="F27" s="13">
        <v>146529</v>
      </c>
      <c r="G27" s="13">
        <v>83045</v>
      </c>
      <c r="H27" s="13">
        <v>184882</v>
      </c>
      <c r="I27" s="13">
        <v>3808668</v>
      </c>
      <c r="J27" s="13">
        <v>9917780</v>
      </c>
      <c r="K27" s="13">
        <v>701700</v>
      </c>
      <c r="L27" s="13">
        <v>1023799</v>
      </c>
      <c r="M27" s="13">
        <v>660616</v>
      </c>
      <c r="N27" s="13">
        <v>273416</v>
      </c>
      <c r="O27" s="3"/>
      <c r="P27" s="3"/>
      <c r="Q27" s="3"/>
      <c r="R27" s="3"/>
      <c r="S27" s="3"/>
      <c r="T27" s="3"/>
      <c r="U27" s="3"/>
    </row>
    <row r="28" spans="1:21" ht="17.25">
      <c r="A28" s="9" t="s">
        <v>10</v>
      </c>
      <c r="B28" s="13">
        <v>9363464</v>
      </c>
      <c r="C28" s="13">
        <v>2456803</v>
      </c>
      <c r="D28" s="13">
        <v>11657601</v>
      </c>
      <c r="E28" s="13">
        <v>1043436</v>
      </c>
      <c r="F28" s="13">
        <v>1499817</v>
      </c>
      <c r="G28" s="13">
        <v>804362</v>
      </c>
      <c r="H28" s="13">
        <v>1838068</v>
      </c>
      <c r="I28" s="13">
        <v>38117382</v>
      </c>
      <c r="J28" s="13">
        <v>94411599</v>
      </c>
      <c r="K28" s="13">
        <v>7128970</v>
      </c>
      <c r="L28" s="13">
        <v>10310392</v>
      </c>
      <c r="M28" s="13">
        <v>6764750</v>
      </c>
      <c r="N28" s="13">
        <v>2743720</v>
      </c>
      <c r="O28" s="3"/>
      <c r="P28" s="3"/>
      <c r="Q28" s="3"/>
      <c r="R28" s="3"/>
      <c r="S28" s="3"/>
      <c r="T28" s="3"/>
      <c r="U28" s="3"/>
    </row>
    <row r="29" spans="1:21" ht="17.25">
      <c r="A29" s="8"/>
      <c r="B29" s="27"/>
      <c r="C29" s="27"/>
      <c r="D29" s="27"/>
      <c r="E29" s="27"/>
      <c r="F29" s="27"/>
      <c r="G29" s="27"/>
      <c r="H29" s="27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8">
      <c r="A30" s="8" t="s">
        <v>50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3"/>
      <c r="P30" s="3"/>
      <c r="Q30" s="3"/>
      <c r="R30" s="3"/>
      <c r="S30" s="3"/>
      <c r="T30" s="3"/>
      <c r="U30" s="3"/>
    </row>
    <row r="31" spans="1:21" ht="17.25">
      <c r="A31" s="6" t="s">
        <v>8</v>
      </c>
      <c r="B31" s="27">
        <v>432</v>
      </c>
      <c r="C31" s="27">
        <v>119</v>
      </c>
      <c r="D31" s="27">
        <v>705</v>
      </c>
      <c r="E31" s="27">
        <v>49</v>
      </c>
      <c r="F31" s="27">
        <v>70</v>
      </c>
      <c r="G31" s="27">
        <v>37</v>
      </c>
      <c r="H31" s="27">
        <v>111</v>
      </c>
      <c r="I31" s="7">
        <v>2154</v>
      </c>
      <c r="J31" s="7">
        <v>7553</v>
      </c>
      <c r="K31" s="27">
        <v>355</v>
      </c>
      <c r="L31" s="27">
        <v>472</v>
      </c>
      <c r="M31" s="27">
        <v>351</v>
      </c>
      <c r="N31" s="27">
        <v>151</v>
      </c>
      <c r="O31" s="3"/>
      <c r="P31" s="3"/>
      <c r="Q31" s="3"/>
      <c r="R31" s="3"/>
      <c r="S31" s="3"/>
      <c r="T31" s="3"/>
      <c r="U31" s="3"/>
    </row>
    <row r="32" spans="1:21" ht="17.25">
      <c r="A32" s="8" t="s">
        <v>9</v>
      </c>
      <c r="B32" s="7">
        <v>8936</v>
      </c>
      <c r="C32" s="7">
        <v>1606</v>
      </c>
      <c r="D32" s="7">
        <v>16555</v>
      </c>
      <c r="E32" s="27">
        <v>666</v>
      </c>
      <c r="F32" s="27">
        <v>488</v>
      </c>
      <c r="G32" s="27">
        <v>425</v>
      </c>
      <c r="H32" s="7">
        <v>1474</v>
      </c>
      <c r="I32" s="7">
        <v>35068</v>
      </c>
      <c r="J32" s="7">
        <v>137744</v>
      </c>
      <c r="K32" s="7">
        <v>6891</v>
      </c>
      <c r="L32" s="7">
        <v>8371</v>
      </c>
      <c r="M32" s="7">
        <v>11291</v>
      </c>
      <c r="N32" s="7">
        <v>4101</v>
      </c>
      <c r="O32" s="3"/>
      <c r="P32" s="3"/>
      <c r="Q32" s="3"/>
      <c r="R32" s="3"/>
      <c r="S32" s="3"/>
      <c r="T32" s="3"/>
      <c r="U32" s="3"/>
    </row>
    <row r="33" spans="1:21" ht="17.25">
      <c r="A33" s="9" t="s">
        <v>11</v>
      </c>
      <c r="B33" s="13">
        <v>269853</v>
      </c>
      <c r="C33" s="13">
        <v>39959</v>
      </c>
      <c r="D33" s="13">
        <v>499202</v>
      </c>
      <c r="E33" s="13">
        <v>22754</v>
      </c>
      <c r="F33" s="13">
        <v>13161</v>
      </c>
      <c r="G33" s="13">
        <v>9443</v>
      </c>
      <c r="H33" s="13">
        <v>33555</v>
      </c>
      <c r="I33" s="13">
        <v>1056691</v>
      </c>
      <c r="J33" s="13">
        <v>4533491</v>
      </c>
      <c r="K33" s="13">
        <v>205904</v>
      </c>
      <c r="L33" s="13">
        <v>238466</v>
      </c>
      <c r="M33" s="13">
        <v>345199</v>
      </c>
      <c r="N33" s="13">
        <v>118276</v>
      </c>
      <c r="O33" s="3"/>
      <c r="P33" s="3"/>
      <c r="Q33" s="3"/>
      <c r="R33" s="3"/>
      <c r="S33" s="3"/>
      <c r="T33" s="3"/>
      <c r="U33" s="3"/>
    </row>
    <row r="34" spans="1:21" ht="17.25">
      <c r="A34" s="9" t="s">
        <v>10</v>
      </c>
      <c r="B34" s="13">
        <v>514455</v>
      </c>
      <c r="C34" s="13">
        <v>131256</v>
      </c>
      <c r="D34" s="13">
        <v>1459946</v>
      </c>
      <c r="E34" s="13">
        <v>76128</v>
      </c>
      <c r="F34" s="13">
        <v>48256</v>
      </c>
      <c r="G34" s="13">
        <v>28952</v>
      </c>
      <c r="H34" s="13">
        <v>102686</v>
      </c>
      <c r="I34" s="13">
        <v>3709214</v>
      </c>
      <c r="J34" s="13">
        <v>14095790</v>
      </c>
      <c r="K34" s="13">
        <v>501783</v>
      </c>
      <c r="L34" s="13">
        <v>653356</v>
      </c>
      <c r="M34" s="13">
        <v>853411</v>
      </c>
      <c r="N34" s="13">
        <v>142965</v>
      </c>
      <c r="O34" s="3"/>
      <c r="P34" s="3"/>
      <c r="Q34" s="3"/>
      <c r="R34" s="3"/>
      <c r="S34" s="3"/>
      <c r="T34" s="3"/>
      <c r="U34" s="3"/>
    </row>
    <row r="35" spans="1:21" ht="17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8">
      <c r="A36" s="8" t="s">
        <v>51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3"/>
      <c r="P36" s="3"/>
      <c r="Q36" s="3"/>
      <c r="R36" s="3"/>
      <c r="S36" s="3"/>
      <c r="T36" s="3"/>
      <c r="U36" s="3"/>
    </row>
    <row r="37" spans="1:21" ht="17.25">
      <c r="A37" s="6" t="s">
        <v>8</v>
      </c>
      <c r="B37" s="27">
        <v>440</v>
      </c>
      <c r="C37" s="27">
        <v>110</v>
      </c>
      <c r="D37" s="27">
        <v>405</v>
      </c>
      <c r="E37" s="27">
        <v>23</v>
      </c>
      <c r="F37" s="27">
        <v>51</v>
      </c>
      <c r="G37" s="27">
        <v>65</v>
      </c>
      <c r="H37" s="27">
        <v>90</v>
      </c>
      <c r="I37" s="7">
        <v>1437</v>
      </c>
      <c r="J37" s="7">
        <v>7531</v>
      </c>
      <c r="K37" s="27">
        <v>281</v>
      </c>
      <c r="L37" s="27">
        <v>465</v>
      </c>
      <c r="M37" s="27">
        <v>277</v>
      </c>
      <c r="N37" s="27">
        <v>124</v>
      </c>
      <c r="O37" s="3"/>
      <c r="P37" s="3"/>
      <c r="Q37" s="3"/>
      <c r="R37" s="3"/>
      <c r="S37" s="3"/>
      <c r="T37" s="3"/>
      <c r="U37" s="3"/>
    </row>
    <row r="38" spans="1:21" ht="17.25">
      <c r="A38" s="8" t="s">
        <v>9</v>
      </c>
      <c r="B38" s="7">
        <v>11044</v>
      </c>
      <c r="C38" s="7">
        <v>2883</v>
      </c>
      <c r="D38" s="7">
        <v>11277</v>
      </c>
      <c r="E38" s="27">
        <v>693</v>
      </c>
      <c r="F38" s="27">
        <v>950</v>
      </c>
      <c r="G38" s="7">
        <v>1147</v>
      </c>
      <c r="H38" s="27" t="s">
        <v>17</v>
      </c>
      <c r="I38" s="27" t="s">
        <v>65</v>
      </c>
      <c r="J38" s="7">
        <v>241525</v>
      </c>
      <c r="K38" s="27" t="s">
        <v>20</v>
      </c>
      <c r="L38" s="7">
        <v>14555</v>
      </c>
      <c r="M38" s="7">
        <v>6727</v>
      </c>
      <c r="N38" s="7">
        <v>3156</v>
      </c>
      <c r="O38" s="3"/>
      <c r="P38" s="3"/>
      <c r="Q38" s="3"/>
      <c r="R38" s="3"/>
      <c r="S38" s="3"/>
      <c r="T38" s="3"/>
      <c r="U38" s="3"/>
    </row>
    <row r="39" spans="1:21" ht="17.25">
      <c r="A39" s="9" t="s">
        <v>11</v>
      </c>
      <c r="B39" s="13">
        <v>460844</v>
      </c>
      <c r="C39" s="13">
        <v>75559</v>
      </c>
      <c r="D39" s="13">
        <v>385403</v>
      </c>
      <c r="E39" s="13">
        <v>20901</v>
      </c>
      <c r="F39" s="13">
        <v>30174</v>
      </c>
      <c r="G39" s="13">
        <v>45590</v>
      </c>
      <c r="H39" s="13" t="s">
        <v>19</v>
      </c>
      <c r="I39" s="13" t="s">
        <v>19</v>
      </c>
      <c r="J39" s="13">
        <v>16306774</v>
      </c>
      <c r="K39" s="13" t="s">
        <v>19</v>
      </c>
      <c r="L39" s="13">
        <v>674939</v>
      </c>
      <c r="M39" s="13">
        <v>268887</v>
      </c>
      <c r="N39" s="13">
        <v>89588</v>
      </c>
      <c r="O39" s="3"/>
      <c r="P39" s="3"/>
      <c r="Q39" s="3"/>
      <c r="R39" s="3"/>
      <c r="S39" s="3"/>
      <c r="T39" s="3"/>
      <c r="U39" s="3"/>
    </row>
    <row r="40" spans="1:21" ht="17.25">
      <c r="A40" s="9" t="s">
        <v>10</v>
      </c>
      <c r="B40" s="13" t="s">
        <v>44</v>
      </c>
      <c r="C40" s="13" t="s">
        <v>44</v>
      </c>
      <c r="D40" s="13" t="s">
        <v>44</v>
      </c>
      <c r="E40" s="13" t="s">
        <v>44</v>
      </c>
      <c r="F40" s="13" t="s">
        <v>44</v>
      </c>
      <c r="G40" s="13" t="s">
        <v>44</v>
      </c>
      <c r="H40" s="13" t="s">
        <v>44</v>
      </c>
      <c r="I40" s="13" t="s">
        <v>44</v>
      </c>
      <c r="J40" s="13" t="s">
        <v>44</v>
      </c>
      <c r="K40" s="13" t="s">
        <v>44</v>
      </c>
      <c r="L40" s="13" t="s">
        <v>44</v>
      </c>
      <c r="M40" s="13" t="s">
        <v>44</v>
      </c>
      <c r="N40" s="13" t="s">
        <v>44</v>
      </c>
      <c r="O40" s="3"/>
      <c r="P40" s="3"/>
      <c r="Q40" s="3"/>
      <c r="R40" s="3"/>
      <c r="S40" s="3"/>
      <c r="T40" s="3"/>
      <c r="U40" s="3"/>
    </row>
    <row r="41" spans="1:21" ht="17.25">
      <c r="A41" s="3"/>
      <c r="B41" s="3"/>
      <c r="C41" s="3"/>
      <c r="D41" s="3"/>
      <c r="E41" s="3"/>
      <c r="F41" s="3"/>
      <c r="G41" s="3"/>
      <c r="H41" s="3"/>
      <c r="I41" s="27"/>
      <c r="J41" s="3"/>
      <c r="K41" s="27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7.25">
      <c r="A42" s="3" t="s">
        <v>15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3"/>
      <c r="P42" s="3"/>
      <c r="Q42" s="3"/>
      <c r="R42" s="3"/>
      <c r="S42" s="3"/>
      <c r="T42" s="3"/>
      <c r="U42" s="3"/>
    </row>
    <row r="43" spans="1:21" ht="17.25">
      <c r="A43" s="6" t="s">
        <v>8</v>
      </c>
      <c r="B43" s="7">
        <v>1242</v>
      </c>
      <c r="C43" s="27">
        <v>273</v>
      </c>
      <c r="D43" s="7">
        <v>1643</v>
      </c>
      <c r="E43" s="27">
        <v>90</v>
      </c>
      <c r="F43" s="27">
        <v>134</v>
      </c>
      <c r="G43" s="27">
        <v>101</v>
      </c>
      <c r="H43" s="27">
        <v>181</v>
      </c>
      <c r="I43" s="7">
        <v>5250</v>
      </c>
      <c r="J43" s="7">
        <v>15159</v>
      </c>
      <c r="K43" s="27">
        <v>745</v>
      </c>
      <c r="L43" s="7">
        <v>1263</v>
      </c>
      <c r="M43" s="27">
        <v>859</v>
      </c>
      <c r="N43" s="27">
        <v>342</v>
      </c>
      <c r="O43" s="3"/>
      <c r="P43" s="3"/>
      <c r="Q43" s="3"/>
      <c r="R43" s="3"/>
      <c r="S43" s="3"/>
      <c r="T43" s="3"/>
      <c r="U43" s="3"/>
    </row>
    <row r="44" spans="1:21" ht="17.25">
      <c r="A44" s="8" t="s">
        <v>9</v>
      </c>
      <c r="B44" s="7">
        <v>26141</v>
      </c>
      <c r="C44" s="7">
        <v>3883</v>
      </c>
      <c r="D44" s="7">
        <v>28806</v>
      </c>
      <c r="E44" s="7">
        <v>1084</v>
      </c>
      <c r="F44" s="7">
        <v>1796</v>
      </c>
      <c r="G44" s="27">
        <v>994</v>
      </c>
      <c r="H44" s="7">
        <v>2974</v>
      </c>
      <c r="I44" s="27" t="s">
        <v>85</v>
      </c>
      <c r="J44" s="7">
        <v>628719</v>
      </c>
      <c r="K44" s="7">
        <v>7077</v>
      </c>
      <c r="L44" s="7">
        <v>17239</v>
      </c>
      <c r="M44" s="7">
        <v>14129</v>
      </c>
      <c r="N44" s="7">
        <v>9317</v>
      </c>
      <c r="O44" s="3"/>
      <c r="P44" s="3"/>
      <c r="Q44" s="3"/>
      <c r="R44" s="3"/>
      <c r="S44" s="3"/>
      <c r="T44" s="3"/>
      <c r="U44" s="3"/>
    </row>
    <row r="45" spans="1:21" ht="17.25">
      <c r="A45" s="9" t="s">
        <v>11</v>
      </c>
      <c r="B45" s="13">
        <v>1221674</v>
      </c>
      <c r="C45" s="13">
        <v>135818</v>
      </c>
      <c r="D45" s="13">
        <v>1243470</v>
      </c>
      <c r="E45" s="13">
        <v>37099</v>
      </c>
      <c r="F45" s="13">
        <v>60736</v>
      </c>
      <c r="G45" s="13">
        <v>39467</v>
      </c>
      <c r="H45" s="13">
        <v>104638</v>
      </c>
      <c r="I45" s="13" t="s">
        <v>19</v>
      </c>
      <c r="J45" s="13">
        <v>74075332</v>
      </c>
      <c r="K45" s="13">
        <v>289627</v>
      </c>
      <c r="L45" s="13">
        <v>770835</v>
      </c>
      <c r="M45" s="13">
        <v>644207</v>
      </c>
      <c r="N45" s="13">
        <v>302828</v>
      </c>
      <c r="O45" s="3"/>
      <c r="P45" s="3"/>
      <c r="Q45" s="3"/>
      <c r="R45" s="3"/>
      <c r="S45" s="3"/>
      <c r="T45" s="3"/>
      <c r="U45" s="3"/>
    </row>
    <row r="46" spans="1:21" ht="17.25">
      <c r="A46" s="9" t="s">
        <v>10</v>
      </c>
      <c r="B46" s="13" t="s">
        <v>44</v>
      </c>
      <c r="C46" s="13" t="s">
        <v>44</v>
      </c>
      <c r="D46" s="13" t="s">
        <v>44</v>
      </c>
      <c r="E46" s="13" t="s">
        <v>44</v>
      </c>
      <c r="F46" s="13" t="s">
        <v>44</v>
      </c>
      <c r="G46" s="13" t="s">
        <v>44</v>
      </c>
      <c r="H46" s="13" t="s">
        <v>44</v>
      </c>
      <c r="I46" s="13" t="s">
        <v>44</v>
      </c>
      <c r="J46" s="13" t="s">
        <v>44</v>
      </c>
      <c r="K46" s="13" t="s">
        <v>44</v>
      </c>
      <c r="L46" s="13" t="s">
        <v>44</v>
      </c>
      <c r="M46" s="13" t="s">
        <v>44</v>
      </c>
      <c r="N46" s="13" t="s">
        <v>44</v>
      </c>
      <c r="O46" s="3"/>
      <c r="P46" s="3"/>
      <c r="Q46" s="3"/>
      <c r="R46" s="3"/>
      <c r="S46" s="3"/>
      <c r="T46" s="3"/>
      <c r="U46" s="3"/>
    </row>
    <row r="47" spans="1:21" ht="17.25">
      <c r="A47" s="3"/>
      <c r="B47" s="3"/>
      <c r="C47" s="3"/>
      <c r="D47" s="3"/>
      <c r="E47" s="3"/>
      <c r="F47" s="3"/>
      <c r="G47" s="3"/>
      <c r="H47" s="3"/>
      <c r="I47" s="2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7.25">
      <c r="A48" s="3" t="s">
        <v>61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3"/>
      <c r="P48" s="3"/>
      <c r="Q48" s="3"/>
      <c r="R48" s="3"/>
      <c r="S48" s="3"/>
      <c r="T48" s="3"/>
      <c r="U48" s="3"/>
    </row>
    <row r="49" spans="1:21" ht="17.25">
      <c r="A49" s="6" t="s">
        <v>8</v>
      </c>
      <c r="B49" s="27">
        <v>742</v>
      </c>
      <c r="C49" s="27">
        <v>161</v>
      </c>
      <c r="D49" s="27">
        <v>912</v>
      </c>
      <c r="E49" s="27">
        <v>95</v>
      </c>
      <c r="F49" s="27">
        <v>98</v>
      </c>
      <c r="G49" s="27">
        <v>92</v>
      </c>
      <c r="H49" s="27">
        <v>189</v>
      </c>
      <c r="I49" s="7">
        <v>3837</v>
      </c>
      <c r="J49" s="7">
        <v>22576</v>
      </c>
      <c r="K49" s="27">
        <v>664</v>
      </c>
      <c r="L49" s="27">
        <v>915</v>
      </c>
      <c r="M49" s="27">
        <v>644</v>
      </c>
      <c r="N49" s="27">
        <v>222</v>
      </c>
      <c r="O49" s="3"/>
      <c r="P49" s="3"/>
      <c r="Q49" s="3"/>
      <c r="R49" s="3"/>
      <c r="S49" s="3"/>
      <c r="T49" s="3"/>
      <c r="U49" s="3"/>
    </row>
    <row r="50" spans="1:21" ht="17.25">
      <c r="A50" s="8" t="s">
        <v>9</v>
      </c>
      <c r="B50" s="7">
        <v>4385</v>
      </c>
      <c r="C50" s="7">
        <v>1070</v>
      </c>
      <c r="D50" s="7">
        <v>6640</v>
      </c>
      <c r="E50" s="27">
        <v>424</v>
      </c>
      <c r="F50" s="27">
        <v>363</v>
      </c>
      <c r="G50" s="27">
        <v>509</v>
      </c>
      <c r="H50" s="27">
        <v>575</v>
      </c>
      <c r="I50" s="27" t="s">
        <v>64</v>
      </c>
      <c r="J50" s="7">
        <v>124367</v>
      </c>
      <c r="K50" s="7">
        <v>3073</v>
      </c>
      <c r="L50" s="7">
        <v>7054</v>
      </c>
      <c r="M50" s="7">
        <v>4131</v>
      </c>
      <c r="N50" s="27">
        <v>841</v>
      </c>
      <c r="O50" s="3"/>
      <c r="P50" s="3"/>
      <c r="Q50" s="3"/>
      <c r="R50" s="3"/>
      <c r="S50" s="3"/>
      <c r="T50" s="3"/>
      <c r="U50" s="3"/>
    </row>
    <row r="51" spans="1:21" ht="17.25">
      <c r="A51" s="9" t="s">
        <v>11</v>
      </c>
      <c r="B51" s="13">
        <v>131586</v>
      </c>
      <c r="C51" s="13">
        <v>23931</v>
      </c>
      <c r="D51" s="13">
        <v>181325</v>
      </c>
      <c r="E51" s="13">
        <v>12175</v>
      </c>
      <c r="F51" s="13">
        <v>7605</v>
      </c>
      <c r="G51" s="13">
        <v>12393</v>
      </c>
      <c r="H51" s="13">
        <v>12400</v>
      </c>
      <c r="I51" s="13" t="s">
        <v>19</v>
      </c>
      <c r="J51" s="13">
        <v>4931730</v>
      </c>
      <c r="K51" s="13">
        <v>90574</v>
      </c>
      <c r="L51" s="13">
        <v>177155</v>
      </c>
      <c r="M51" s="13">
        <v>126028</v>
      </c>
      <c r="N51" s="13">
        <v>17861</v>
      </c>
      <c r="O51" s="3"/>
      <c r="P51" s="3"/>
      <c r="Q51" s="3"/>
      <c r="R51" s="3"/>
      <c r="S51" s="3"/>
      <c r="T51" s="3"/>
      <c r="U51" s="3"/>
    </row>
    <row r="52" spans="1:21" ht="17.25">
      <c r="A52" s="9" t="s">
        <v>10</v>
      </c>
      <c r="B52" s="13">
        <v>795136</v>
      </c>
      <c r="C52" s="13">
        <v>121370</v>
      </c>
      <c r="D52" s="13">
        <v>1105540</v>
      </c>
      <c r="E52" s="13">
        <v>77184</v>
      </c>
      <c r="F52" s="13">
        <v>45117</v>
      </c>
      <c r="G52" s="13">
        <v>54129</v>
      </c>
      <c r="H52" s="13">
        <v>89408</v>
      </c>
      <c r="I52" s="13" t="s">
        <v>19</v>
      </c>
      <c r="J52" s="13">
        <v>30419102</v>
      </c>
      <c r="K52" s="13">
        <v>501934</v>
      </c>
      <c r="L52" s="13">
        <v>895905</v>
      </c>
      <c r="M52" s="13">
        <v>572861</v>
      </c>
      <c r="N52" s="13">
        <v>106391</v>
      </c>
      <c r="O52" s="3"/>
      <c r="P52" s="3"/>
      <c r="Q52" s="3"/>
      <c r="R52" s="3"/>
      <c r="S52" s="3"/>
      <c r="T52" s="3"/>
      <c r="U52" s="3"/>
    </row>
    <row r="53" spans="1:21" ht="17.25">
      <c r="A53" s="8"/>
      <c r="B53" s="3"/>
      <c r="C53" s="3"/>
      <c r="D53" s="3"/>
      <c r="E53" s="3"/>
      <c r="F53" s="3"/>
      <c r="G53" s="3"/>
      <c r="H53" s="3"/>
      <c r="I53" s="2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7.25">
      <c r="A54" s="8" t="s">
        <v>82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3"/>
      <c r="P54" s="3"/>
      <c r="Q54" s="3"/>
      <c r="R54" s="3"/>
      <c r="S54" s="3"/>
      <c r="T54" s="3"/>
      <c r="U54" s="3"/>
    </row>
    <row r="55" spans="1:21" ht="17.25">
      <c r="A55" s="6" t="s">
        <v>8</v>
      </c>
      <c r="B55" s="7">
        <v>2131</v>
      </c>
      <c r="C55" s="27">
        <v>417</v>
      </c>
      <c r="D55" s="7">
        <v>2372</v>
      </c>
      <c r="E55" s="27">
        <v>130</v>
      </c>
      <c r="F55" s="27">
        <v>230</v>
      </c>
      <c r="G55" s="27">
        <v>239</v>
      </c>
      <c r="H55" s="27">
        <v>444</v>
      </c>
      <c r="I55" s="7">
        <v>11649</v>
      </c>
      <c r="J55" s="7">
        <v>37227</v>
      </c>
      <c r="K55" s="7">
        <v>1483</v>
      </c>
      <c r="L55" s="7">
        <v>2405</v>
      </c>
      <c r="M55" s="7">
        <v>1447</v>
      </c>
      <c r="N55" s="27">
        <v>486</v>
      </c>
      <c r="O55" s="3"/>
      <c r="P55" s="3"/>
      <c r="Q55" s="3"/>
      <c r="R55" s="3"/>
      <c r="S55" s="3"/>
      <c r="T55" s="3"/>
      <c r="U55" s="3"/>
    </row>
    <row r="56" spans="1:21" ht="17.25">
      <c r="A56" s="8" t="s">
        <v>9</v>
      </c>
      <c r="B56" s="7">
        <v>27294</v>
      </c>
      <c r="C56" s="27" t="s">
        <v>62</v>
      </c>
      <c r="D56" s="7">
        <v>23863</v>
      </c>
      <c r="E56" s="27" t="s">
        <v>17</v>
      </c>
      <c r="F56" s="27" t="s">
        <v>55</v>
      </c>
      <c r="G56" s="27" t="s">
        <v>55</v>
      </c>
      <c r="H56" s="27" t="s">
        <v>55</v>
      </c>
      <c r="I56" s="7">
        <v>81627</v>
      </c>
      <c r="J56" s="7">
        <v>400486</v>
      </c>
      <c r="K56" s="27" t="s">
        <v>62</v>
      </c>
      <c r="L56" s="7">
        <v>27112</v>
      </c>
      <c r="M56" s="7">
        <v>13985</v>
      </c>
      <c r="N56" s="7">
        <v>3120</v>
      </c>
      <c r="O56" s="3"/>
      <c r="P56" s="3"/>
      <c r="Q56" s="3"/>
      <c r="R56" s="3"/>
      <c r="S56" s="3"/>
      <c r="T56" s="3"/>
      <c r="U56" s="3"/>
    </row>
    <row r="57" spans="1:21" ht="17.25">
      <c r="A57" s="9" t="s">
        <v>11</v>
      </c>
      <c r="B57" s="13">
        <v>1297683</v>
      </c>
      <c r="C57" s="13" t="s">
        <v>19</v>
      </c>
      <c r="D57" s="13">
        <v>865873</v>
      </c>
      <c r="E57" s="13" t="s">
        <v>19</v>
      </c>
      <c r="F57" s="13" t="s">
        <v>19</v>
      </c>
      <c r="G57" s="13" t="s">
        <v>19</v>
      </c>
      <c r="H57" s="13" t="s">
        <v>19</v>
      </c>
      <c r="I57" s="13">
        <v>3796549</v>
      </c>
      <c r="J57" s="13">
        <v>27302455</v>
      </c>
      <c r="K57" s="13" t="s">
        <v>19</v>
      </c>
      <c r="L57" s="13">
        <v>1203753</v>
      </c>
      <c r="M57" s="13">
        <v>550669</v>
      </c>
      <c r="N57" s="13">
        <v>116858</v>
      </c>
      <c r="O57" s="3"/>
      <c r="P57" s="3"/>
      <c r="Q57" s="3"/>
      <c r="R57" s="3"/>
      <c r="S57" s="3"/>
      <c r="T57" s="3"/>
      <c r="U57" s="3"/>
    </row>
    <row r="58" spans="1:21" ht="17.25">
      <c r="A58" s="9" t="s">
        <v>10</v>
      </c>
      <c r="B58" s="13">
        <v>3133524</v>
      </c>
      <c r="C58" s="13" t="s">
        <v>19</v>
      </c>
      <c r="D58" s="13">
        <v>2126718</v>
      </c>
      <c r="E58" s="13" t="s">
        <v>19</v>
      </c>
      <c r="F58" s="13" t="s">
        <v>19</v>
      </c>
      <c r="G58" s="13" t="s">
        <v>19</v>
      </c>
      <c r="H58" s="13" t="s">
        <v>19</v>
      </c>
      <c r="I58" s="13">
        <v>9951459</v>
      </c>
      <c r="J58" s="13">
        <v>67726243</v>
      </c>
      <c r="K58" s="13" t="s">
        <v>19</v>
      </c>
      <c r="L58" s="13">
        <v>2469621</v>
      </c>
      <c r="M58" s="13">
        <v>1430911</v>
      </c>
      <c r="N58" s="13">
        <v>311516</v>
      </c>
      <c r="O58" s="3"/>
      <c r="P58" s="3"/>
      <c r="Q58" s="3"/>
      <c r="R58" s="3"/>
      <c r="S58" s="3"/>
      <c r="T58" s="3"/>
      <c r="U58" s="3"/>
    </row>
    <row r="59" spans="1:21" ht="17.25">
      <c r="A59" s="3"/>
      <c r="B59" s="3"/>
      <c r="C59" s="3"/>
      <c r="D59" s="3"/>
      <c r="E59" s="3"/>
      <c r="F59" s="3"/>
      <c r="G59" s="3"/>
      <c r="H59" s="3"/>
      <c r="I59" s="3"/>
      <c r="J59" s="3"/>
      <c r="K59" s="27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7.25">
      <c r="A60" s="3" t="s">
        <v>83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"/>
      <c r="P60" s="3"/>
      <c r="Q60" s="3"/>
      <c r="R60" s="3"/>
      <c r="S60" s="3"/>
      <c r="T60" s="3"/>
      <c r="U60" s="3"/>
    </row>
    <row r="61" spans="1:21" ht="17.25">
      <c r="A61" s="6" t="s">
        <v>8</v>
      </c>
      <c r="B61" s="27">
        <v>906</v>
      </c>
      <c r="C61" s="27">
        <v>215</v>
      </c>
      <c r="D61" s="7">
        <v>1395</v>
      </c>
      <c r="E61" s="27">
        <v>66</v>
      </c>
      <c r="F61" s="27">
        <v>120</v>
      </c>
      <c r="G61" s="27">
        <v>87</v>
      </c>
      <c r="H61" s="27">
        <v>179</v>
      </c>
      <c r="I61" s="7">
        <v>5558</v>
      </c>
      <c r="J61" s="7">
        <v>13387</v>
      </c>
      <c r="K61" s="27">
        <v>727</v>
      </c>
      <c r="L61" s="7">
        <v>1147</v>
      </c>
      <c r="M61" s="27">
        <v>716</v>
      </c>
      <c r="N61" s="27">
        <v>224</v>
      </c>
      <c r="O61" s="3"/>
      <c r="P61" s="3"/>
      <c r="Q61" s="3"/>
      <c r="R61" s="3"/>
      <c r="S61" s="3"/>
      <c r="T61" s="3"/>
      <c r="U61" s="3"/>
    </row>
    <row r="62" spans="1:21" ht="17.25">
      <c r="A62" s="8" t="s">
        <v>9</v>
      </c>
      <c r="B62" s="7">
        <v>14964</v>
      </c>
      <c r="C62" s="7">
        <v>4563</v>
      </c>
      <c r="D62" s="7">
        <v>35834</v>
      </c>
      <c r="E62" s="27">
        <v>989</v>
      </c>
      <c r="F62" s="7">
        <v>6699</v>
      </c>
      <c r="G62" s="27">
        <v>589</v>
      </c>
      <c r="H62" s="7">
        <v>1141</v>
      </c>
      <c r="I62" s="7">
        <v>91999</v>
      </c>
      <c r="J62" s="7">
        <v>340974</v>
      </c>
      <c r="K62" s="7">
        <v>11237</v>
      </c>
      <c r="L62" s="7">
        <v>23602</v>
      </c>
      <c r="M62" s="7">
        <v>15508</v>
      </c>
      <c r="N62" s="7">
        <v>4659</v>
      </c>
      <c r="O62" s="3"/>
      <c r="P62" s="3"/>
      <c r="Q62" s="3"/>
      <c r="R62" s="3"/>
      <c r="S62" s="3"/>
      <c r="T62" s="3"/>
      <c r="U62" s="3"/>
    </row>
    <row r="63" spans="1:21" ht="17.25">
      <c r="A63" s="9" t="s">
        <v>11</v>
      </c>
      <c r="B63" s="13">
        <v>331594</v>
      </c>
      <c r="C63" s="13">
        <v>85091</v>
      </c>
      <c r="D63" s="13">
        <v>739737</v>
      </c>
      <c r="E63" s="13">
        <v>18410</v>
      </c>
      <c r="F63" s="13">
        <v>120467</v>
      </c>
      <c r="G63" s="13">
        <v>12462</v>
      </c>
      <c r="H63" s="13">
        <v>27142</v>
      </c>
      <c r="I63" s="13">
        <v>2507584</v>
      </c>
      <c r="J63" s="13">
        <v>9775460</v>
      </c>
      <c r="K63" s="13">
        <v>273516</v>
      </c>
      <c r="L63" s="13">
        <v>531039</v>
      </c>
      <c r="M63" s="13">
        <v>302850</v>
      </c>
      <c r="N63" s="13">
        <v>91475</v>
      </c>
      <c r="O63" s="3"/>
      <c r="P63" s="3"/>
      <c r="Q63" s="3"/>
      <c r="R63" s="3"/>
      <c r="S63" s="3"/>
      <c r="T63" s="3"/>
      <c r="U63" s="3"/>
    </row>
    <row r="64" spans="1:21" ht="17.25">
      <c r="A64" s="9" t="s">
        <v>10</v>
      </c>
      <c r="B64" s="13">
        <v>770050</v>
      </c>
      <c r="C64" s="13">
        <v>173283</v>
      </c>
      <c r="D64" s="13">
        <v>1837821</v>
      </c>
      <c r="E64" s="13">
        <v>42838</v>
      </c>
      <c r="F64" s="13">
        <v>197162</v>
      </c>
      <c r="G64" s="13">
        <v>40709</v>
      </c>
      <c r="H64" s="13">
        <v>91181</v>
      </c>
      <c r="I64" s="13">
        <v>5470317</v>
      </c>
      <c r="J64" s="13">
        <v>21221457</v>
      </c>
      <c r="K64" s="13">
        <v>673957</v>
      </c>
      <c r="L64" s="13">
        <v>1359036</v>
      </c>
      <c r="M64" s="13">
        <v>649499</v>
      </c>
      <c r="N64" s="13">
        <v>212292</v>
      </c>
      <c r="O64" s="3"/>
      <c r="P64" s="3"/>
      <c r="Q64" s="3"/>
      <c r="R64" s="3"/>
      <c r="S64" s="3"/>
      <c r="T64" s="3"/>
      <c r="U64" s="3"/>
    </row>
    <row r="65" spans="1:21" ht="17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8">
      <c r="A66" s="3" t="s">
        <v>52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3"/>
      <c r="P66" s="3"/>
      <c r="Q66" s="3"/>
      <c r="R66" s="3"/>
      <c r="S66" s="3"/>
      <c r="T66" s="3"/>
      <c r="U66" s="3"/>
    </row>
    <row r="67" spans="1:21" ht="17.25">
      <c r="A67" s="6" t="s">
        <v>8</v>
      </c>
      <c r="B67" s="27">
        <v>153</v>
      </c>
      <c r="C67" s="27">
        <v>38</v>
      </c>
      <c r="D67" s="27">
        <v>187</v>
      </c>
      <c r="E67" s="27">
        <v>5</v>
      </c>
      <c r="F67" s="27">
        <v>16</v>
      </c>
      <c r="G67" s="27">
        <v>18</v>
      </c>
      <c r="H67" s="27">
        <v>49</v>
      </c>
      <c r="I67" s="27">
        <v>700</v>
      </c>
      <c r="J67" s="7">
        <v>2387</v>
      </c>
      <c r="K67" s="27">
        <v>131</v>
      </c>
      <c r="L67" s="27">
        <v>176</v>
      </c>
      <c r="M67" s="27">
        <v>103</v>
      </c>
      <c r="N67" s="27">
        <v>24</v>
      </c>
      <c r="O67" s="3"/>
      <c r="P67" s="3"/>
      <c r="Q67" s="3"/>
      <c r="R67" s="3"/>
      <c r="S67" s="3"/>
      <c r="T67" s="3"/>
      <c r="U67" s="3"/>
    </row>
    <row r="68" spans="1:21" ht="17.25">
      <c r="A68" s="8" t="s">
        <v>9</v>
      </c>
      <c r="B68" s="7">
        <v>1295</v>
      </c>
      <c r="C68" s="27" t="s">
        <v>55</v>
      </c>
      <c r="D68" s="7">
        <v>1359</v>
      </c>
      <c r="E68" s="27" t="s">
        <v>21</v>
      </c>
      <c r="F68" s="27" t="s">
        <v>21</v>
      </c>
      <c r="G68" s="27" t="s">
        <v>18</v>
      </c>
      <c r="H68" s="27" t="s">
        <v>49</v>
      </c>
      <c r="I68" s="27" t="s">
        <v>62</v>
      </c>
      <c r="J68" s="7">
        <v>28122</v>
      </c>
      <c r="K68" s="27" t="s">
        <v>55</v>
      </c>
      <c r="L68" s="27" t="s">
        <v>55</v>
      </c>
      <c r="M68" s="27" t="s">
        <v>17</v>
      </c>
      <c r="N68" s="27" t="s">
        <v>49</v>
      </c>
      <c r="O68" s="3"/>
      <c r="P68" s="3"/>
      <c r="Q68" s="3"/>
      <c r="R68" s="3"/>
      <c r="S68" s="3"/>
      <c r="T68" s="3"/>
      <c r="U68" s="3"/>
    </row>
    <row r="69" spans="1:21" ht="17.25">
      <c r="A69" s="9" t="s">
        <v>11</v>
      </c>
      <c r="B69" s="13">
        <v>27559</v>
      </c>
      <c r="C69" s="13" t="s">
        <v>19</v>
      </c>
      <c r="D69" s="13">
        <v>21781</v>
      </c>
      <c r="E69" s="13" t="s">
        <v>19</v>
      </c>
      <c r="F69" s="13" t="s">
        <v>19</v>
      </c>
      <c r="G69" s="13" t="s">
        <v>19</v>
      </c>
      <c r="H69" s="13" t="s">
        <v>19</v>
      </c>
      <c r="I69" s="13" t="s">
        <v>19</v>
      </c>
      <c r="J69" s="13">
        <v>771836</v>
      </c>
      <c r="K69" s="13" t="s">
        <v>19</v>
      </c>
      <c r="L69" s="13" t="s">
        <v>19</v>
      </c>
      <c r="M69" s="13" t="s">
        <v>19</v>
      </c>
      <c r="N69" s="13" t="s">
        <v>19</v>
      </c>
      <c r="O69" s="3"/>
      <c r="P69" s="3"/>
      <c r="Q69" s="3"/>
      <c r="R69" s="3"/>
      <c r="S69" s="3"/>
      <c r="T69" s="3"/>
      <c r="U69" s="3"/>
    </row>
    <row r="70" spans="1:21" ht="17.25">
      <c r="A70" s="9" t="s">
        <v>10</v>
      </c>
      <c r="B70" s="13">
        <v>70751</v>
      </c>
      <c r="C70" s="13" t="s">
        <v>19</v>
      </c>
      <c r="D70" s="13">
        <v>66573</v>
      </c>
      <c r="E70" s="13" t="s">
        <v>19</v>
      </c>
      <c r="F70" s="13" t="s">
        <v>19</v>
      </c>
      <c r="G70" s="13" t="s">
        <v>19</v>
      </c>
      <c r="H70" s="13" t="s">
        <v>19</v>
      </c>
      <c r="I70" s="13" t="s">
        <v>19</v>
      </c>
      <c r="J70" s="13">
        <v>2401639</v>
      </c>
      <c r="K70" s="13" t="s">
        <v>19</v>
      </c>
      <c r="L70" s="13" t="s">
        <v>19</v>
      </c>
      <c r="M70" s="13" t="s">
        <v>19</v>
      </c>
      <c r="N70" s="13" t="s">
        <v>19</v>
      </c>
      <c r="O70" s="3"/>
      <c r="P70" s="3"/>
      <c r="Q70" s="3"/>
      <c r="R70" s="3"/>
      <c r="S70" s="3"/>
      <c r="T70" s="3"/>
      <c r="U70" s="3"/>
    </row>
    <row r="71" spans="1:21" ht="17.25">
      <c r="A71" s="8"/>
      <c r="B71" s="3"/>
      <c r="C71" s="3"/>
      <c r="D71" s="3"/>
      <c r="E71" s="3"/>
      <c r="F71" s="3"/>
      <c r="G71" s="3"/>
      <c r="H71" s="3"/>
      <c r="I71" s="27"/>
      <c r="J71" s="3"/>
      <c r="K71" s="27"/>
      <c r="L71" s="27"/>
      <c r="M71" s="27"/>
      <c r="N71" s="27"/>
      <c r="O71" s="3"/>
      <c r="P71" s="3"/>
      <c r="Q71" s="3"/>
      <c r="R71" s="3"/>
      <c r="S71" s="3"/>
      <c r="T71" s="3"/>
      <c r="U71" s="3"/>
    </row>
    <row r="72" spans="1:21" ht="17.25">
      <c r="A72" s="8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3"/>
      <c r="P72" s="3"/>
      <c r="Q72" s="3"/>
      <c r="R72" s="3"/>
      <c r="S72" s="3"/>
      <c r="T72" s="3"/>
      <c r="U72" s="3"/>
    </row>
    <row r="73" spans="1:21" ht="17.25">
      <c r="A73" s="6" t="s">
        <v>8</v>
      </c>
      <c r="B73" s="7">
        <v>2224</v>
      </c>
      <c r="C73" s="27">
        <v>491</v>
      </c>
      <c r="D73" s="7">
        <v>3149</v>
      </c>
      <c r="E73" s="27">
        <v>229</v>
      </c>
      <c r="F73" s="27">
        <v>321</v>
      </c>
      <c r="G73" s="27">
        <v>258</v>
      </c>
      <c r="H73" s="27">
        <v>482</v>
      </c>
      <c r="I73" s="7">
        <v>9379</v>
      </c>
      <c r="J73" s="7">
        <v>29341</v>
      </c>
      <c r="K73" s="7">
        <v>1761</v>
      </c>
      <c r="L73" s="7">
        <v>2340</v>
      </c>
      <c r="M73" s="7">
        <v>1541</v>
      </c>
      <c r="N73" s="27">
        <v>706</v>
      </c>
      <c r="O73" s="3"/>
      <c r="P73" s="3"/>
      <c r="Q73" s="3"/>
      <c r="R73" s="3"/>
      <c r="S73" s="3"/>
      <c r="T73" s="3"/>
      <c r="U73" s="3"/>
    </row>
    <row r="74" spans="1:21" ht="17.25">
      <c r="A74" s="8" t="s">
        <v>9</v>
      </c>
      <c r="B74" s="7">
        <v>51365</v>
      </c>
      <c r="C74" s="7">
        <v>14033</v>
      </c>
      <c r="D74" s="7">
        <v>74597</v>
      </c>
      <c r="E74" s="7">
        <v>6665</v>
      </c>
      <c r="F74" s="7">
        <v>6800</v>
      </c>
      <c r="G74" s="7">
        <v>4425</v>
      </c>
      <c r="H74" s="7">
        <v>8132</v>
      </c>
      <c r="I74" s="7">
        <v>172768</v>
      </c>
      <c r="J74" s="7">
        <v>753597</v>
      </c>
      <c r="K74" s="7">
        <v>36171</v>
      </c>
      <c r="L74" s="7">
        <v>65681</v>
      </c>
      <c r="M74" s="7">
        <v>38892</v>
      </c>
      <c r="N74" s="7">
        <v>21893</v>
      </c>
      <c r="O74" s="3"/>
      <c r="P74" s="3"/>
      <c r="Q74" s="3"/>
      <c r="R74" s="3"/>
      <c r="S74" s="3"/>
      <c r="T74" s="3"/>
      <c r="U74" s="3"/>
    </row>
    <row r="75" spans="1:21" ht="17.25">
      <c r="A75" s="9" t="s">
        <v>11</v>
      </c>
      <c r="B75" s="13">
        <v>1637663</v>
      </c>
      <c r="C75" s="13">
        <v>432886</v>
      </c>
      <c r="D75" s="13">
        <v>2181044</v>
      </c>
      <c r="E75" s="13">
        <v>201970</v>
      </c>
      <c r="F75" s="13">
        <v>197858</v>
      </c>
      <c r="G75" s="13">
        <v>118324</v>
      </c>
      <c r="H75" s="13">
        <v>236414</v>
      </c>
      <c r="I75" s="13">
        <v>6942369</v>
      </c>
      <c r="J75" s="13">
        <v>28284802</v>
      </c>
      <c r="K75" s="13">
        <v>1103194</v>
      </c>
      <c r="L75" s="13">
        <v>1903904</v>
      </c>
      <c r="M75" s="13">
        <v>1301816</v>
      </c>
      <c r="N75" s="13">
        <v>611310</v>
      </c>
      <c r="O75" s="3"/>
      <c r="P75" s="3"/>
      <c r="Q75" s="3"/>
      <c r="R75" s="3"/>
      <c r="S75" s="3"/>
      <c r="T75" s="3"/>
      <c r="U75" s="3"/>
    </row>
    <row r="76" spans="1:21" ht="17.25">
      <c r="A76" s="9" t="s">
        <v>10</v>
      </c>
      <c r="B76" s="13">
        <v>3632297</v>
      </c>
      <c r="C76" s="13">
        <v>993009</v>
      </c>
      <c r="D76" s="13">
        <v>5060834</v>
      </c>
      <c r="E76" s="13">
        <v>434293</v>
      </c>
      <c r="F76" s="13">
        <v>414689</v>
      </c>
      <c r="G76" s="13">
        <v>273992</v>
      </c>
      <c r="H76" s="13">
        <v>528856</v>
      </c>
      <c r="I76" s="13">
        <v>16198404</v>
      </c>
      <c r="J76" s="13">
        <v>64691699</v>
      </c>
      <c r="K76" s="13">
        <v>2485010</v>
      </c>
      <c r="L76" s="13">
        <v>4574484</v>
      </c>
      <c r="M76" s="13">
        <v>2986589</v>
      </c>
      <c r="N76" s="13">
        <v>1270559</v>
      </c>
      <c r="O76" s="3"/>
      <c r="P76" s="3"/>
      <c r="Q76" s="3"/>
      <c r="R76" s="3"/>
      <c r="S76" s="3"/>
      <c r="T76" s="3"/>
      <c r="U76" s="3"/>
    </row>
    <row r="77" spans="1:21" ht="17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7.25">
      <c r="A78" s="3" t="s">
        <v>84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3"/>
      <c r="P78" s="3"/>
      <c r="Q78" s="3"/>
      <c r="R78" s="3"/>
      <c r="S78" s="3"/>
      <c r="T78" s="3"/>
      <c r="U78" s="3"/>
    </row>
    <row r="79" spans="1:21" ht="17.25">
      <c r="A79" s="6" t="s">
        <v>8</v>
      </c>
      <c r="B79" s="27">
        <v>344</v>
      </c>
      <c r="C79" s="27">
        <v>93</v>
      </c>
      <c r="D79" s="27">
        <v>403</v>
      </c>
      <c r="E79" s="27">
        <v>32</v>
      </c>
      <c r="F79" s="27">
        <v>113</v>
      </c>
      <c r="G79" s="27">
        <v>53</v>
      </c>
      <c r="H79" s="27">
        <v>122</v>
      </c>
      <c r="I79" s="7">
        <v>1549</v>
      </c>
      <c r="J79" s="7">
        <v>6007</v>
      </c>
      <c r="K79" s="27">
        <v>264</v>
      </c>
      <c r="L79" s="27">
        <v>420</v>
      </c>
      <c r="M79" s="27">
        <v>269</v>
      </c>
      <c r="N79" s="27">
        <v>121</v>
      </c>
      <c r="O79" s="3"/>
      <c r="P79" s="3"/>
      <c r="Q79" s="3"/>
      <c r="R79" s="3"/>
      <c r="S79" s="3"/>
      <c r="T79" s="3"/>
      <c r="U79" s="3"/>
    </row>
    <row r="80" spans="1:21" ht="17.25">
      <c r="A80" s="8" t="s">
        <v>9</v>
      </c>
      <c r="B80" s="7">
        <v>5753</v>
      </c>
      <c r="C80" s="7">
        <v>1068</v>
      </c>
      <c r="D80" s="7">
        <v>6364</v>
      </c>
      <c r="E80" s="27">
        <v>476</v>
      </c>
      <c r="F80" s="7">
        <v>1171</v>
      </c>
      <c r="G80" s="27">
        <v>719</v>
      </c>
      <c r="H80" s="27">
        <v>584</v>
      </c>
      <c r="I80" s="7">
        <v>18703</v>
      </c>
      <c r="J80" s="7">
        <v>89892</v>
      </c>
      <c r="K80" s="7">
        <v>3249</v>
      </c>
      <c r="L80" s="7">
        <v>7365</v>
      </c>
      <c r="M80" s="7">
        <v>2692</v>
      </c>
      <c r="N80" s="27">
        <v>835</v>
      </c>
      <c r="O80" s="3"/>
      <c r="P80" s="3"/>
      <c r="Q80" s="3"/>
      <c r="R80" s="3"/>
      <c r="S80" s="3"/>
      <c r="T80" s="3"/>
      <c r="U80" s="3"/>
    </row>
    <row r="81" spans="1:21" ht="17.25">
      <c r="A81" s="9" t="s">
        <v>11</v>
      </c>
      <c r="B81" s="13">
        <v>92917</v>
      </c>
      <c r="C81" s="13">
        <v>11350</v>
      </c>
      <c r="D81" s="13">
        <v>209812</v>
      </c>
      <c r="E81" s="13">
        <v>5636</v>
      </c>
      <c r="F81" s="13">
        <v>68894</v>
      </c>
      <c r="G81" s="13">
        <v>8256</v>
      </c>
      <c r="H81" s="13">
        <v>12302</v>
      </c>
      <c r="I81" s="13">
        <v>600352</v>
      </c>
      <c r="J81" s="13">
        <v>3643959</v>
      </c>
      <c r="K81" s="13">
        <v>44256</v>
      </c>
      <c r="L81" s="13">
        <v>117444</v>
      </c>
      <c r="M81" s="13">
        <v>41364</v>
      </c>
      <c r="N81" s="13">
        <v>14299</v>
      </c>
      <c r="O81" s="3"/>
      <c r="P81" s="3"/>
      <c r="Q81" s="3"/>
      <c r="R81" s="3"/>
      <c r="S81" s="3"/>
      <c r="T81" s="3"/>
      <c r="U81" s="3"/>
    </row>
    <row r="82" spans="1:21" ht="17.25">
      <c r="A82" s="9" t="s">
        <v>10</v>
      </c>
      <c r="B82" s="13">
        <v>397793</v>
      </c>
      <c r="C82" s="13">
        <v>36009</v>
      </c>
      <c r="D82" s="13">
        <v>483493</v>
      </c>
      <c r="E82" s="13">
        <v>21444</v>
      </c>
      <c r="F82" s="13">
        <v>142374</v>
      </c>
      <c r="G82" s="13">
        <v>24343</v>
      </c>
      <c r="H82" s="13">
        <v>53044</v>
      </c>
      <c r="I82" s="13">
        <v>1730648</v>
      </c>
      <c r="J82" s="13">
        <v>10663338</v>
      </c>
      <c r="K82" s="13">
        <v>153149</v>
      </c>
      <c r="L82" s="13">
        <v>339623</v>
      </c>
      <c r="M82" s="13">
        <v>131984</v>
      </c>
      <c r="N82" s="13">
        <v>52760</v>
      </c>
      <c r="O82" s="3"/>
      <c r="P82" s="3"/>
      <c r="Q82" s="3"/>
      <c r="R82" s="3"/>
      <c r="S82" s="3"/>
      <c r="T82" s="3"/>
      <c r="U82" s="3"/>
    </row>
    <row r="83" spans="1:21" ht="17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17.25">
      <c r="A84" s="3" t="s">
        <v>37</v>
      </c>
      <c r="B84" s="27"/>
      <c r="C84" s="27"/>
      <c r="D84" s="27"/>
      <c r="E84" s="27"/>
      <c r="F84" s="27"/>
      <c r="G84" s="27"/>
      <c r="H84" s="27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17.25">
      <c r="A85" s="6" t="s">
        <v>8</v>
      </c>
      <c r="B85" s="7">
        <v>1825</v>
      </c>
      <c r="C85" s="27">
        <v>564</v>
      </c>
      <c r="D85" s="7">
        <v>2588</v>
      </c>
      <c r="E85" s="27">
        <v>208</v>
      </c>
      <c r="F85" s="27">
        <v>494</v>
      </c>
      <c r="G85" s="27">
        <v>317</v>
      </c>
      <c r="H85" s="27">
        <v>473</v>
      </c>
      <c r="I85" s="7">
        <v>5813</v>
      </c>
      <c r="J85" s="7">
        <v>21679</v>
      </c>
      <c r="K85" s="7">
        <v>1285</v>
      </c>
      <c r="L85" s="7">
        <v>2019</v>
      </c>
      <c r="M85" s="7">
        <v>1490</v>
      </c>
      <c r="N85" s="27">
        <v>652</v>
      </c>
      <c r="O85" s="3"/>
      <c r="P85" s="3"/>
      <c r="Q85" s="3"/>
      <c r="R85" s="3"/>
      <c r="S85" s="3"/>
      <c r="T85" s="3"/>
      <c r="U85" s="3"/>
    </row>
    <row r="86" spans="1:21" ht="17.25">
      <c r="A86" s="8" t="s">
        <v>9</v>
      </c>
      <c r="B86" s="7">
        <v>26205</v>
      </c>
      <c r="C86" s="7">
        <v>8422</v>
      </c>
      <c r="D86" s="7">
        <v>41692</v>
      </c>
      <c r="E86" s="7">
        <v>3262</v>
      </c>
      <c r="F86" s="7">
        <v>4107</v>
      </c>
      <c r="G86" s="7">
        <v>3815</v>
      </c>
      <c r="H86" s="7">
        <v>6549</v>
      </c>
      <c r="I86" s="7">
        <v>72219</v>
      </c>
      <c r="J86" s="7">
        <v>292174</v>
      </c>
      <c r="K86" s="7">
        <v>15007</v>
      </c>
      <c r="L86" s="7">
        <v>29785</v>
      </c>
      <c r="M86" s="7">
        <v>22647</v>
      </c>
      <c r="N86" s="7">
        <v>7779</v>
      </c>
      <c r="O86" s="3"/>
      <c r="P86" s="3"/>
      <c r="Q86" s="3"/>
      <c r="R86" s="3"/>
      <c r="S86" s="3"/>
      <c r="T86" s="3"/>
      <c r="U86" s="3"/>
    </row>
    <row r="87" spans="1:21" ht="17.25">
      <c r="A87" s="9" t="s">
        <v>11</v>
      </c>
      <c r="B87" s="13">
        <v>315934</v>
      </c>
      <c r="C87" s="13">
        <v>84693</v>
      </c>
      <c r="D87" s="13">
        <v>413331</v>
      </c>
      <c r="E87" s="13">
        <v>29834</v>
      </c>
      <c r="F87" s="13">
        <v>71740</v>
      </c>
      <c r="G87" s="13">
        <v>44601</v>
      </c>
      <c r="H87" s="13">
        <v>86681</v>
      </c>
      <c r="I87" s="13">
        <v>1036012</v>
      </c>
      <c r="J87" s="13">
        <v>5287315</v>
      </c>
      <c r="K87" s="13">
        <v>187089</v>
      </c>
      <c r="L87" s="13">
        <v>322413</v>
      </c>
      <c r="M87" s="13">
        <v>238831</v>
      </c>
      <c r="N87" s="13">
        <v>78524</v>
      </c>
      <c r="O87" s="3"/>
      <c r="P87" s="3"/>
      <c r="Q87" s="3"/>
      <c r="R87" s="3"/>
      <c r="S87" s="3"/>
      <c r="T87" s="3"/>
      <c r="U87" s="3"/>
    </row>
    <row r="88" spans="1:21" ht="17.25">
      <c r="A88" s="9" t="s">
        <v>10</v>
      </c>
      <c r="B88" s="13">
        <v>1093280</v>
      </c>
      <c r="C88" s="13">
        <v>292161</v>
      </c>
      <c r="D88" s="13">
        <v>1425112</v>
      </c>
      <c r="E88" s="13">
        <v>104596</v>
      </c>
      <c r="F88" s="13">
        <v>235209</v>
      </c>
      <c r="G88" s="13">
        <v>157064</v>
      </c>
      <c r="H88" s="13">
        <v>272731</v>
      </c>
      <c r="I88" s="13">
        <v>3699201</v>
      </c>
      <c r="J88" s="13">
        <v>18606623</v>
      </c>
      <c r="K88" s="13">
        <v>675535</v>
      </c>
      <c r="L88" s="13">
        <v>1125716</v>
      </c>
      <c r="M88" s="13">
        <v>823388</v>
      </c>
      <c r="N88" s="13">
        <v>277709</v>
      </c>
      <c r="O88" s="3"/>
      <c r="P88" s="3"/>
      <c r="Q88" s="3"/>
      <c r="R88" s="3"/>
      <c r="S88" s="3"/>
      <c r="T88" s="3"/>
      <c r="U88" s="3"/>
    </row>
    <row r="89" spans="1:21" ht="17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8">
      <c r="A90" s="3" t="s">
        <v>53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3"/>
      <c r="P90" s="3"/>
      <c r="Q90" s="3"/>
      <c r="R90" s="3"/>
      <c r="S90" s="3"/>
      <c r="T90" s="3"/>
      <c r="U90" s="3"/>
    </row>
    <row r="91" spans="1:21" ht="17.25">
      <c r="A91" s="6" t="s">
        <v>8</v>
      </c>
      <c r="B91" s="7">
        <v>1528</v>
      </c>
      <c r="C91" s="27">
        <v>432</v>
      </c>
      <c r="D91" s="7">
        <v>2205</v>
      </c>
      <c r="E91" s="27">
        <v>143</v>
      </c>
      <c r="F91" s="27">
        <v>224</v>
      </c>
      <c r="G91" s="27">
        <v>152</v>
      </c>
      <c r="H91" s="27">
        <v>321</v>
      </c>
      <c r="I91" s="7">
        <v>7537</v>
      </c>
      <c r="J91" s="7">
        <v>26546</v>
      </c>
      <c r="K91" s="7">
        <v>1270</v>
      </c>
      <c r="L91" s="7">
        <v>1738</v>
      </c>
      <c r="M91" s="7">
        <v>1234</v>
      </c>
      <c r="N91" s="27">
        <v>549</v>
      </c>
      <c r="O91" s="3"/>
      <c r="P91" s="3"/>
      <c r="Q91" s="3"/>
      <c r="R91" s="3"/>
      <c r="S91" s="3"/>
      <c r="T91" s="3"/>
      <c r="U91" s="3"/>
    </row>
    <row r="92" spans="1:21" ht="17.25">
      <c r="A92" s="8" t="s">
        <v>9</v>
      </c>
      <c r="B92" s="7">
        <v>12044</v>
      </c>
      <c r="C92" s="7">
        <v>2609</v>
      </c>
      <c r="D92" s="7">
        <v>14188</v>
      </c>
      <c r="E92" s="27">
        <v>956</v>
      </c>
      <c r="F92" s="27">
        <v>939</v>
      </c>
      <c r="G92" s="27">
        <v>878</v>
      </c>
      <c r="H92" s="7">
        <v>1597</v>
      </c>
      <c r="I92" s="7">
        <v>36583</v>
      </c>
      <c r="J92" s="7">
        <v>162766</v>
      </c>
      <c r="K92" s="7">
        <v>6471</v>
      </c>
      <c r="L92" s="7">
        <v>9747</v>
      </c>
      <c r="M92" s="7">
        <v>8669</v>
      </c>
      <c r="N92" s="7">
        <v>3582</v>
      </c>
      <c r="O92" s="3"/>
      <c r="P92" s="3"/>
      <c r="Q92" s="3"/>
      <c r="R92" s="3"/>
      <c r="S92" s="3"/>
      <c r="T92" s="3"/>
      <c r="U92" s="3"/>
    </row>
    <row r="93" spans="1:21" ht="17.25">
      <c r="A93" s="9" t="s">
        <v>11</v>
      </c>
      <c r="B93" s="13">
        <v>290089</v>
      </c>
      <c r="C93" s="13">
        <v>45825</v>
      </c>
      <c r="D93" s="13">
        <v>279010</v>
      </c>
      <c r="E93" s="13">
        <v>16766</v>
      </c>
      <c r="F93" s="13">
        <v>21765</v>
      </c>
      <c r="G93" s="13">
        <v>17052</v>
      </c>
      <c r="H93" s="13">
        <v>25815</v>
      </c>
      <c r="I93" s="13">
        <v>881468</v>
      </c>
      <c r="J93" s="13">
        <v>4903279</v>
      </c>
      <c r="K93" s="13">
        <v>140721</v>
      </c>
      <c r="L93" s="13">
        <v>226810</v>
      </c>
      <c r="M93" s="13">
        <v>191030</v>
      </c>
      <c r="N93" s="13">
        <v>61109</v>
      </c>
      <c r="O93" s="3"/>
      <c r="P93" s="3"/>
      <c r="Q93" s="3"/>
      <c r="R93" s="3"/>
      <c r="S93" s="3"/>
      <c r="T93" s="3"/>
      <c r="U93" s="3"/>
    </row>
    <row r="94" spans="1:21" ht="17.25">
      <c r="A94" s="9" t="s">
        <v>10</v>
      </c>
      <c r="B94" s="13">
        <v>925585</v>
      </c>
      <c r="C94" s="13">
        <v>160902</v>
      </c>
      <c r="D94" s="13">
        <v>967815</v>
      </c>
      <c r="E94" s="13">
        <v>59336</v>
      </c>
      <c r="F94" s="13">
        <v>70560</v>
      </c>
      <c r="G94" s="13">
        <v>62590</v>
      </c>
      <c r="H94" s="13">
        <v>92636</v>
      </c>
      <c r="I94" s="13">
        <v>3175189</v>
      </c>
      <c r="J94" s="13">
        <v>21203556</v>
      </c>
      <c r="K94" s="13">
        <v>511076</v>
      </c>
      <c r="L94" s="13">
        <v>807733</v>
      </c>
      <c r="M94" s="13">
        <v>624422</v>
      </c>
      <c r="N94" s="13">
        <v>224049</v>
      </c>
      <c r="O94" s="3"/>
      <c r="P94" s="3"/>
      <c r="Q94" s="3"/>
      <c r="R94" s="3"/>
      <c r="S94" s="3"/>
      <c r="T94" s="3"/>
      <c r="U94" s="3"/>
    </row>
    <row r="95" spans="1:21" ht="17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3"/>
      <c r="P95" s="3"/>
      <c r="Q95" s="3"/>
      <c r="R95" s="3"/>
      <c r="S95" s="3"/>
      <c r="T95" s="3"/>
      <c r="U95" s="3"/>
    </row>
    <row r="96" spans="1:21" ht="17.25">
      <c r="A96" s="3" t="s">
        <v>22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17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17.25">
      <c r="A98" s="3" t="s">
        <v>23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17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17.25">
      <c r="A100" s="3" t="s">
        <v>70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17.25">
      <c r="A101" s="3" t="s">
        <v>24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17.25">
      <c r="A102" s="3" t="s">
        <v>25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17.25">
      <c r="A103" s="3" t="s">
        <v>26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17.25">
      <c r="A104" s="3" t="s">
        <v>27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17.25">
      <c r="A105" s="3" t="s">
        <v>28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17.25">
      <c r="A106" s="3" t="s">
        <v>29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17.25">
      <c r="A107" s="3" t="s">
        <v>30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17.25">
      <c r="A108" s="3" t="s">
        <v>31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17.25">
      <c r="A109" s="3" t="s">
        <v>32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7.25">
      <c r="A110" s="3" t="s">
        <v>33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7.25">
      <c r="A111" s="3" t="s">
        <v>34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17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17.25">
      <c r="A113" s="3" t="s">
        <v>86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17.25">
      <c r="A114" s="3" t="s">
        <v>71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17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17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17.25">
      <c r="A117" s="3" t="s">
        <v>87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17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17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17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17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selection activeCell="A1" sqref="A1"/>
    </sheetView>
  </sheetViews>
  <sheetFormatPr defaultColWidth="15.77734375" defaultRowHeight="17.25"/>
  <cols>
    <col min="1" max="1" width="58.77734375" style="0" customWidth="1"/>
  </cols>
  <sheetData>
    <row r="1" spans="1:19" ht="20.25">
      <c r="A1" s="18" t="s">
        <v>0</v>
      </c>
      <c r="B1" s="3"/>
      <c r="C1" s="3"/>
      <c r="D1" s="3"/>
      <c r="E1" s="3"/>
      <c r="F1" s="3"/>
      <c r="G1" s="13">
        <v>1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0.25">
      <c r="A2" s="19" t="s">
        <v>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7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30">
      <c r="A4" s="22" t="s">
        <v>1</v>
      </c>
      <c r="B4" s="23" t="s">
        <v>73</v>
      </c>
      <c r="C4" s="24" t="s">
        <v>2</v>
      </c>
      <c r="D4" s="23" t="s">
        <v>74</v>
      </c>
      <c r="E4" s="23" t="s">
        <v>98</v>
      </c>
      <c r="F4" s="24" t="s">
        <v>3</v>
      </c>
      <c r="G4" s="25" t="s">
        <v>4</v>
      </c>
      <c r="H4" s="24" t="s">
        <v>90</v>
      </c>
      <c r="I4" s="23" t="s">
        <v>78</v>
      </c>
      <c r="J4" s="24" t="s">
        <v>96</v>
      </c>
      <c r="K4" s="23" t="s">
        <v>99</v>
      </c>
      <c r="L4" s="24" t="s">
        <v>5</v>
      </c>
      <c r="M4" s="24" t="s">
        <v>6</v>
      </c>
      <c r="N4" s="24" t="s">
        <v>76</v>
      </c>
      <c r="O4" s="3"/>
      <c r="P4" s="3"/>
      <c r="Q4" s="3"/>
      <c r="R4" s="3"/>
      <c r="S4" s="3"/>
    </row>
    <row r="5" spans="1:19" ht="17.25">
      <c r="A5" s="3"/>
      <c r="B5" s="6"/>
      <c r="C5" s="6"/>
      <c r="D5" s="6"/>
      <c r="E5" s="6"/>
      <c r="F5" s="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7.25">
      <c r="A6" s="6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7.25">
      <c r="A7" s="6" t="s">
        <v>8</v>
      </c>
      <c r="B7" s="7">
        <v>20</v>
      </c>
      <c r="C7" s="7">
        <v>9</v>
      </c>
      <c r="D7" s="7">
        <v>25</v>
      </c>
      <c r="E7" s="7">
        <v>12</v>
      </c>
      <c r="F7" s="7">
        <v>1</v>
      </c>
      <c r="G7" s="7">
        <v>3</v>
      </c>
      <c r="H7" s="7">
        <v>9</v>
      </c>
      <c r="I7" s="7">
        <v>57</v>
      </c>
      <c r="J7" s="7">
        <v>105</v>
      </c>
      <c r="K7" s="7">
        <v>13</v>
      </c>
      <c r="L7" s="7">
        <v>22</v>
      </c>
      <c r="M7" s="7">
        <v>17</v>
      </c>
      <c r="N7" s="7">
        <v>8</v>
      </c>
      <c r="O7" s="3"/>
      <c r="P7" s="3"/>
      <c r="Q7" s="3"/>
      <c r="R7" s="3"/>
      <c r="S7" s="3"/>
    </row>
    <row r="8" spans="1:19" ht="17.25">
      <c r="A8" s="8" t="s">
        <v>9</v>
      </c>
      <c r="B8" s="7">
        <v>1652</v>
      </c>
      <c r="C8" s="7" t="s">
        <v>55</v>
      </c>
      <c r="D8" s="7">
        <v>3352</v>
      </c>
      <c r="E8" s="7" t="s">
        <v>17</v>
      </c>
      <c r="F8" s="7" t="s">
        <v>18</v>
      </c>
      <c r="G8" s="7" t="s">
        <v>18</v>
      </c>
      <c r="H8" s="7" t="s">
        <v>49</v>
      </c>
      <c r="I8" s="7" t="s">
        <v>62</v>
      </c>
      <c r="J8" s="7">
        <v>34209</v>
      </c>
      <c r="K8" s="7" t="s">
        <v>17</v>
      </c>
      <c r="L8" s="7">
        <v>2490</v>
      </c>
      <c r="M8" s="7">
        <v>4701</v>
      </c>
      <c r="N8" s="7">
        <v>598</v>
      </c>
      <c r="O8" s="3"/>
      <c r="P8" s="3"/>
      <c r="Q8" s="3"/>
      <c r="R8" s="3"/>
      <c r="S8" s="3"/>
    </row>
    <row r="9" spans="1:19" ht="17.25">
      <c r="A9" s="8" t="s">
        <v>11</v>
      </c>
      <c r="B9" s="13">
        <v>96170</v>
      </c>
      <c r="C9" s="13" t="s">
        <v>19</v>
      </c>
      <c r="D9" s="13">
        <v>186248</v>
      </c>
      <c r="E9" s="13" t="s">
        <v>19</v>
      </c>
      <c r="F9" s="13" t="s">
        <v>19</v>
      </c>
      <c r="G9" s="13" t="s">
        <v>19</v>
      </c>
      <c r="H9" s="13" t="s">
        <v>19</v>
      </c>
      <c r="I9" s="13" t="s">
        <v>19</v>
      </c>
      <c r="J9" s="13">
        <v>1522774</v>
      </c>
      <c r="K9" s="13" t="s">
        <v>19</v>
      </c>
      <c r="L9" s="13">
        <v>153449</v>
      </c>
      <c r="M9" s="13">
        <v>283334</v>
      </c>
      <c r="N9" s="13">
        <v>30857</v>
      </c>
      <c r="O9" s="3"/>
      <c r="P9" s="3"/>
      <c r="Q9" s="3"/>
      <c r="R9" s="3"/>
      <c r="S9" s="3"/>
    </row>
    <row r="10" spans="1:19" ht="17.25">
      <c r="A10" s="8" t="s">
        <v>10</v>
      </c>
      <c r="B10" s="13">
        <v>790284</v>
      </c>
      <c r="C10" s="13" t="s">
        <v>19</v>
      </c>
      <c r="D10" s="13">
        <v>1666135</v>
      </c>
      <c r="E10" s="13" t="s">
        <v>19</v>
      </c>
      <c r="F10" s="13" t="s">
        <v>19</v>
      </c>
      <c r="G10" s="13" t="s">
        <v>19</v>
      </c>
      <c r="H10" s="13" t="s">
        <v>19</v>
      </c>
      <c r="I10" s="13" t="s">
        <v>19</v>
      </c>
      <c r="J10" s="13">
        <v>9823482</v>
      </c>
      <c r="K10" s="13" t="s">
        <v>19</v>
      </c>
      <c r="L10" s="13">
        <v>1263953</v>
      </c>
      <c r="M10" s="13">
        <v>2907316</v>
      </c>
      <c r="N10" s="13">
        <v>273872</v>
      </c>
      <c r="O10" s="3"/>
      <c r="P10" s="3"/>
      <c r="Q10" s="3"/>
      <c r="R10" s="3"/>
      <c r="S10" s="3"/>
    </row>
    <row r="11" spans="1:19" ht="17.25">
      <c r="A11" s="8"/>
      <c r="B11" s="11"/>
      <c r="C11" s="7"/>
      <c r="D11" s="11"/>
      <c r="E11" s="7"/>
      <c r="F11" s="7"/>
      <c r="G11" s="7"/>
      <c r="H11" s="7"/>
      <c r="I11" s="7"/>
      <c r="J11" s="28"/>
      <c r="K11" s="7"/>
      <c r="L11" s="11"/>
      <c r="M11" s="11"/>
      <c r="N11" s="11"/>
      <c r="O11" s="3"/>
      <c r="P11" s="3"/>
      <c r="Q11" s="3"/>
      <c r="R11" s="3"/>
      <c r="S11" s="3"/>
    </row>
    <row r="12" spans="1:19" ht="17.25">
      <c r="A12" s="3" t="s">
        <v>12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  <c r="P12" s="3"/>
      <c r="Q12" s="3"/>
      <c r="R12" s="3"/>
      <c r="S12" s="3"/>
    </row>
    <row r="13" spans="1:19" ht="17.25">
      <c r="A13" s="6" t="s">
        <v>8</v>
      </c>
      <c r="B13" s="7">
        <v>752</v>
      </c>
      <c r="C13" s="7">
        <v>290</v>
      </c>
      <c r="D13" s="7">
        <v>1561</v>
      </c>
      <c r="E13" s="7">
        <v>210</v>
      </c>
      <c r="F13" s="7">
        <v>94</v>
      </c>
      <c r="G13" s="7">
        <v>183</v>
      </c>
      <c r="H13" s="7">
        <v>222</v>
      </c>
      <c r="I13" s="7">
        <f>1653+2535</f>
        <v>4188</v>
      </c>
      <c r="J13" s="7">
        <f>10569+74+309+869</f>
        <v>11821</v>
      </c>
      <c r="K13" s="7">
        <v>346</v>
      </c>
      <c r="L13" s="7">
        <v>1516</v>
      </c>
      <c r="M13" s="7">
        <v>787</v>
      </c>
      <c r="N13" s="7">
        <v>351</v>
      </c>
      <c r="O13" s="3"/>
      <c r="P13" s="3"/>
      <c r="Q13" s="3"/>
      <c r="R13" s="3"/>
      <c r="S13" s="3"/>
    </row>
    <row r="14" spans="1:19" ht="17.25">
      <c r="A14" s="8" t="s">
        <v>9</v>
      </c>
      <c r="B14" s="7">
        <v>31436</v>
      </c>
      <c r="C14" s="7">
        <v>25484</v>
      </c>
      <c r="D14" s="7">
        <v>81398</v>
      </c>
      <c r="E14" s="7">
        <v>11848</v>
      </c>
      <c r="F14" s="7">
        <v>9098</v>
      </c>
      <c r="G14" s="7">
        <v>7866</v>
      </c>
      <c r="H14" s="7">
        <v>13084</v>
      </c>
      <c r="I14" s="7">
        <f>42717+70317</f>
        <v>113034</v>
      </c>
      <c r="J14" s="7">
        <f>207975+1595+10739+18797</f>
        <v>239106</v>
      </c>
      <c r="K14" s="7" t="s">
        <v>64</v>
      </c>
      <c r="L14" s="7">
        <v>106140</v>
      </c>
      <c r="M14" s="7">
        <v>44756</v>
      </c>
      <c r="N14" s="7">
        <v>20050</v>
      </c>
      <c r="O14" s="3"/>
      <c r="P14" s="3"/>
      <c r="Q14" s="3"/>
      <c r="R14" s="3"/>
      <c r="S14" s="3"/>
    </row>
    <row r="15" spans="1:19" ht="17.25">
      <c r="A15" s="8" t="s">
        <v>11</v>
      </c>
      <c r="B15" s="13">
        <v>1127976</v>
      </c>
      <c r="C15" s="13">
        <v>1027594</v>
      </c>
      <c r="D15" s="13">
        <v>3258585</v>
      </c>
      <c r="E15" s="13">
        <v>521317</v>
      </c>
      <c r="F15" s="13">
        <v>278083</v>
      </c>
      <c r="G15" s="13">
        <v>266749</v>
      </c>
      <c r="H15" s="13">
        <v>409068</v>
      </c>
      <c r="I15" s="13">
        <v>3984278</v>
      </c>
      <c r="J15" s="13">
        <v>6604084</v>
      </c>
      <c r="K15" s="13" t="s">
        <v>19</v>
      </c>
      <c r="L15" s="13">
        <v>4227807</v>
      </c>
      <c r="M15" s="13">
        <v>1680971</v>
      </c>
      <c r="N15" s="13">
        <v>582892</v>
      </c>
      <c r="O15" s="3"/>
      <c r="P15" s="3"/>
      <c r="Q15" s="3"/>
      <c r="R15" s="3"/>
      <c r="S15" s="3"/>
    </row>
    <row r="16" spans="1:19" ht="17.25">
      <c r="A16" s="8" t="s">
        <v>10</v>
      </c>
      <c r="B16" s="13">
        <v>6969773</v>
      </c>
      <c r="C16" s="13">
        <v>4717204</v>
      </c>
      <c r="D16" s="13">
        <v>18457932</v>
      </c>
      <c r="E16" s="13">
        <v>3032927</v>
      </c>
      <c r="F16" s="13">
        <v>1357316</v>
      </c>
      <c r="G16" s="13">
        <v>1462693</v>
      </c>
      <c r="H16" s="13">
        <v>2973564</v>
      </c>
      <c r="I16" s="13">
        <v>19126418</v>
      </c>
      <c r="J16" s="13">
        <v>34656597</v>
      </c>
      <c r="K16" s="13" t="s">
        <v>19</v>
      </c>
      <c r="L16" s="13">
        <v>25983570</v>
      </c>
      <c r="M16" s="13">
        <v>9950408</v>
      </c>
      <c r="N16" s="13">
        <v>3147642</v>
      </c>
      <c r="O16" s="3"/>
      <c r="P16" s="3"/>
      <c r="Q16" s="3"/>
      <c r="R16" s="3"/>
      <c r="S16" s="3"/>
    </row>
    <row r="17" spans="1:19" ht="17.25">
      <c r="A17" s="3"/>
      <c r="B17" s="7"/>
      <c r="C17" s="7"/>
      <c r="D17" s="7"/>
      <c r="E17" s="7"/>
      <c r="F17" s="7"/>
      <c r="G17" s="7"/>
      <c r="H17" s="7"/>
      <c r="I17" s="3"/>
      <c r="J17" s="3"/>
      <c r="K17" s="7"/>
      <c r="L17" s="7"/>
      <c r="M17" s="11"/>
      <c r="N17" s="7"/>
      <c r="O17" s="3"/>
      <c r="P17" s="3"/>
      <c r="Q17" s="3"/>
      <c r="R17" s="3"/>
      <c r="S17" s="3"/>
    </row>
    <row r="18" spans="1:19" ht="17.25">
      <c r="A18" s="3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3"/>
      <c r="P18" s="3"/>
      <c r="Q18" s="3"/>
      <c r="R18" s="3"/>
      <c r="S18" s="3"/>
    </row>
    <row r="19" spans="1:19" ht="17.25">
      <c r="A19" s="6" t="s">
        <v>8</v>
      </c>
      <c r="B19" s="7">
        <v>1094</v>
      </c>
      <c r="C19" s="7">
        <v>292</v>
      </c>
      <c r="D19" s="7">
        <v>1917</v>
      </c>
      <c r="E19" s="7">
        <v>274</v>
      </c>
      <c r="F19" s="7">
        <v>107</v>
      </c>
      <c r="G19" s="7">
        <v>137</v>
      </c>
      <c r="H19" s="7">
        <v>159</v>
      </c>
      <c r="I19" s="7">
        <v>7524</v>
      </c>
      <c r="J19" s="7">
        <v>21217</v>
      </c>
      <c r="K19" s="7">
        <v>471</v>
      </c>
      <c r="L19" s="7">
        <v>1536</v>
      </c>
      <c r="M19" s="7">
        <v>1206</v>
      </c>
      <c r="N19" s="7">
        <v>278</v>
      </c>
      <c r="O19" s="3"/>
      <c r="P19" s="3"/>
      <c r="Q19" s="3"/>
      <c r="R19" s="3"/>
      <c r="S19" s="3"/>
    </row>
    <row r="20" spans="1:19" ht="17.25">
      <c r="A20" s="8" t="s">
        <v>9</v>
      </c>
      <c r="B20" s="7">
        <v>14639</v>
      </c>
      <c r="C20" s="7" t="s">
        <v>62</v>
      </c>
      <c r="D20" s="7">
        <v>28285</v>
      </c>
      <c r="E20" s="7" t="s">
        <v>20</v>
      </c>
      <c r="F20" s="7">
        <v>1667</v>
      </c>
      <c r="G20" s="7" t="s">
        <v>55</v>
      </c>
      <c r="H20" s="7">
        <v>2171</v>
      </c>
      <c r="I20" s="7">
        <v>78508</v>
      </c>
      <c r="J20" s="7">
        <v>223228</v>
      </c>
      <c r="K20" s="7" t="s">
        <v>17</v>
      </c>
      <c r="L20" s="7">
        <v>19113</v>
      </c>
      <c r="M20" s="7">
        <v>15611</v>
      </c>
      <c r="N20" s="7">
        <v>3248</v>
      </c>
      <c r="O20" s="3"/>
      <c r="P20" s="3"/>
      <c r="Q20" s="3"/>
      <c r="R20" s="3"/>
      <c r="S20" s="3"/>
    </row>
    <row r="21" spans="1:19" ht="17.25">
      <c r="A21" s="8" t="s">
        <v>11</v>
      </c>
      <c r="B21" s="13">
        <v>507211</v>
      </c>
      <c r="C21" s="13" t="s">
        <v>19</v>
      </c>
      <c r="D21" s="13">
        <v>949051</v>
      </c>
      <c r="E21" s="13" t="s">
        <v>19</v>
      </c>
      <c r="F21" s="13">
        <v>49154</v>
      </c>
      <c r="G21" s="13" t="s">
        <v>19</v>
      </c>
      <c r="H21" s="13">
        <v>57608</v>
      </c>
      <c r="I21" s="13">
        <v>3213978</v>
      </c>
      <c r="J21" s="13">
        <v>10175233</v>
      </c>
      <c r="K21" s="13" t="s">
        <v>19</v>
      </c>
      <c r="L21" s="13">
        <v>751201</v>
      </c>
      <c r="M21" s="13">
        <v>571310</v>
      </c>
      <c r="N21" s="13">
        <v>86327</v>
      </c>
      <c r="O21" s="3"/>
      <c r="P21" s="3"/>
      <c r="Q21" s="3"/>
      <c r="R21" s="3"/>
      <c r="S21" s="3"/>
    </row>
    <row r="22" spans="1:19" ht="17.25">
      <c r="A22" s="8" t="s">
        <v>10</v>
      </c>
      <c r="B22" s="13">
        <v>7447201</v>
      </c>
      <c r="C22" s="13" t="s">
        <v>19</v>
      </c>
      <c r="D22" s="13">
        <v>15619110</v>
      </c>
      <c r="E22" s="13" t="s">
        <v>19</v>
      </c>
      <c r="F22" s="13">
        <v>447151</v>
      </c>
      <c r="G22" s="13" t="s">
        <v>19</v>
      </c>
      <c r="H22" s="13">
        <v>748567</v>
      </c>
      <c r="I22" s="13">
        <v>45747182</v>
      </c>
      <c r="J22" s="13">
        <v>212129255</v>
      </c>
      <c r="K22" s="13" t="s">
        <v>19</v>
      </c>
      <c r="L22" s="13">
        <v>10744367</v>
      </c>
      <c r="M22" s="13">
        <v>11660861</v>
      </c>
      <c r="N22" s="13">
        <v>1056294</v>
      </c>
      <c r="O22" s="3"/>
      <c r="P22" s="3"/>
      <c r="Q22" s="3"/>
      <c r="R22" s="3"/>
      <c r="S22" s="3"/>
    </row>
    <row r="23" spans="1:19" ht="17.25">
      <c r="A23" s="3"/>
      <c r="B23" s="7"/>
      <c r="C23" s="7"/>
      <c r="D23" s="7"/>
      <c r="E23" s="7"/>
      <c r="F23" s="11"/>
      <c r="G23" s="7"/>
      <c r="H23" s="11"/>
      <c r="I23" s="7"/>
      <c r="J23" s="7"/>
      <c r="K23" s="7"/>
      <c r="L23" s="7"/>
      <c r="M23" s="7"/>
      <c r="N23" s="7"/>
      <c r="O23" s="3"/>
      <c r="P23" s="3"/>
      <c r="Q23" s="3"/>
      <c r="R23" s="3"/>
      <c r="S23" s="3"/>
    </row>
    <row r="24" spans="1:19" ht="17.25">
      <c r="A24" s="3" t="s">
        <v>14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"/>
      <c r="P24" s="3"/>
      <c r="Q24" s="3"/>
      <c r="R24" s="3"/>
      <c r="S24" s="3"/>
    </row>
    <row r="25" spans="1:19" ht="17.25">
      <c r="A25" s="6" t="s">
        <v>8</v>
      </c>
      <c r="B25" s="7">
        <v>3582</v>
      </c>
      <c r="C25" s="7">
        <v>974</v>
      </c>
      <c r="D25" s="7">
        <v>4514</v>
      </c>
      <c r="E25" s="7">
        <v>1097</v>
      </c>
      <c r="F25" s="7">
        <v>412</v>
      </c>
      <c r="G25" s="7">
        <v>675</v>
      </c>
      <c r="H25" s="7">
        <v>591</v>
      </c>
      <c r="I25" s="7">
        <v>13144</v>
      </c>
      <c r="J25" s="7">
        <v>34081</v>
      </c>
      <c r="K25" s="7">
        <v>1545</v>
      </c>
      <c r="L25" s="7">
        <v>3977</v>
      </c>
      <c r="M25" s="7">
        <v>2895</v>
      </c>
      <c r="N25" s="7">
        <v>1225</v>
      </c>
      <c r="O25" s="3"/>
      <c r="P25" s="3"/>
      <c r="Q25" s="3"/>
      <c r="R25" s="3"/>
      <c r="S25" s="3"/>
    </row>
    <row r="26" spans="1:19" ht="17.25">
      <c r="A26" s="8" t="s">
        <v>9</v>
      </c>
      <c r="B26" s="7">
        <v>47672</v>
      </c>
      <c r="C26" s="7">
        <v>13086</v>
      </c>
      <c r="D26" s="7">
        <v>66786</v>
      </c>
      <c r="E26" s="7">
        <v>13506</v>
      </c>
      <c r="F26" s="7">
        <v>5963</v>
      </c>
      <c r="G26" s="7">
        <v>6929</v>
      </c>
      <c r="H26" s="7">
        <v>7096</v>
      </c>
      <c r="I26" s="7">
        <v>149961</v>
      </c>
      <c r="J26" s="7">
        <v>293786</v>
      </c>
      <c r="K26" s="7">
        <v>18334</v>
      </c>
      <c r="L26" s="7">
        <v>61350</v>
      </c>
      <c r="M26" s="7">
        <v>40997</v>
      </c>
      <c r="N26" s="7">
        <v>14847</v>
      </c>
      <c r="O26" s="3"/>
      <c r="P26" s="3"/>
      <c r="Q26" s="3"/>
      <c r="R26" s="3"/>
      <c r="S26" s="3"/>
    </row>
    <row r="27" spans="1:19" ht="17.25">
      <c r="A27" s="8" t="s">
        <v>11</v>
      </c>
      <c r="B27" s="13">
        <v>744657</v>
      </c>
      <c r="C27" s="13">
        <v>184273</v>
      </c>
      <c r="D27" s="13">
        <v>957176</v>
      </c>
      <c r="E27" s="13">
        <v>225717</v>
      </c>
      <c r="F27" s="13">
        <v>82949</v>
      </c>
      <c r="G27" s="13">
        <v>109854</v>
      </c>
      <c r="H27" s="13">
        <v>96612</v>
      </c>
      <c r="I27" s="13">
        <v>2968663</v>
      </c>
      <c r="J27" s="13">
        <v>5967739</v>
      </c>
      <c r="K27" s="13">
        <v>307332</v>
      </c>
      <c r="L27" s="13">
        <v>886696</v>
      </c>
      <c r="M27" s="13">
        <v>606550</v>
      </c>
      <c r="N27" s="13">
        <v>210160</v>
      </c>
      <c r="O27" s="3"/>
      <c r="P27" s="3"/>
      <c r="Q27" s="3"/>
      <c r="R27" s="3"/>
      <c r="S27" s="3"/>
    </row>
    <row r="28" spans="1:19" ht="17.25">
      <c r="A28" s="8" t="s">
        <v>10</v>
      </c>
      <c r="B28" s="13">
        <v>7673725</v>
      </c>
      <c r="C28" s="13">
        <v>1981380</v>
      </c>
      <c r="D28" s="13">
        <v>9643820</v>
      </c>
      <c r="E28" s="13">
        <v>2259516</v>
      </c>
      <c r="F28" s="13">
        <v>875861</v>
      </c>
      <c r="G28" s="13">
        <v>1115768</v>
      </c>
      <c r="H28" s="13">
        <v>1011070</v>
      </c>
      <c r="I28" s="13">
        <v>29993265</v>
      </c>
      <c r="J28" s="13">
        <v>53828675</v>
      </c>
      <c r="K28" s="13">
        <v>3230268</v>
      </c>
      <c r="L28" s="13">
        <v>9177501</v>
      </c>
      <c r="M28" s="13">
        <v>6099537</v>
      </c>
      <c r="N28" s="13">
        <v>2159482</v>
      </c>
      <c r="O28" s="3"/>
      <c r="P28" s="3"/>
      <c r="Q28" s="3"/>
      <c r="R28" s="3"/>
      <c r="S28" s="3"/>
    </row>
    <row r="29" spans="1:19" ht="17.25">
      <c r="A29" s="8"/>
      <c r="B29" s="7"/>
      <c r="C29" s="7"/>
      <c r="D29" s="11"/>
      <c r="E29" s="7"/>
      <c r="F29" s="11"/>
      <c r="G29" s="11"/>
      <c r="H29" s="7"/>
      <c r="I29" s="11"/>
      <c r="J29" s="11"/>
      <c r="K29" s="7"/>
      <c r="L29" s="11"/>
      <c r="M29" s="11"/>
      <c r="N29" s="7"/>
      <c r="O29" s="3"/>
      <c r="P29" s="3"/>
      <c r="Q29" s="3"/>
      <c r="R29" s="3"/>
      <c r="S29" s="3"/>
    </row>
    <row r="30" spans="1:19" ht="17.25">
      <c r="A30" s="8" t="s">
        <v>91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3"/>
      <c r="P30" s="3"/>
      <c r="Q30" s="3"/>
      <c r="R30" s="3"/>
      <c r="S30" s="3"/>
    </row>
    <row r="31" spans="1:19" ht="17.25">
      <c r="A31" s="6" t="s">
        <v>8</v>
      </c>
      <c r="B31" s="7">
        <v>367</v>
      </c>
      <c r="C31" s="7">
        <v>96</v>
      </c>
      <c r="D31" s="7">
        <v>653</v>
      </c>
      <c r="E31" s="7">
        <v>96</v>
      </c>
      <c r="F31" s="7">
        <v>43</v>
      </c>
      <c r="G31" s="7">
        <v>49</v>
      </c>
      <c r="H31" s="7">
        <v>85</v>
      </c>
      <c r="I31" s="7">
        <v>1888</v>
      </c>
      <c r="J31" s="7">
        <v>5232</v>
      </c>
      <c r="K31" s="7">
        <v>196</v>
      </c>
      <c r="L31" s="7">
        <v>434</v>
      </c>
      <c r="M31" s="7">
        <v>353</v>
      </c>
      <c r="N31" s="7">
        <v>135</v>
      </c>
      <c r="O31" s="3"/>
      <c r="P31" s="3"/>
      <c r="Q31" s="3"/>
      <c r="R31" s="3"/>
      <c r="S31" s="3"/>
    </row>
    <row r="32" spans="1:19" ht="17.25">
      <c r="A32" s="8" t="s">
        <v>9</v>
      </c>
      <c r="B32" s="7">
        <v>6239</v>
      </c>
      <c r="C32" s="7">
        <v>1571</v>
      </c>
      <c r="D32" s="7">
        <v>13926</v>
      </c>
      <c r="E32" s="7">
        <v>1004</v>
      </c>
      <c r="F32" s="7">
        <v>802</v>
      </c>
      <c r="G32" s="7">
        <v>363</v>
      </c>
      <c r="H32" s="7">
        <v>878</v>
      </c>
      <c r="I32" s="7">
        <v>27155</v>
      </c>
      <c r="J32" s="7">
        <v>94840</v>
      </c>
      <c r="K32" s="7">
        <v>4269</v>
      </c>
      <c r="L32" s="7">
        <v>6473</v>
      </c>
      <c r="M32" s="7">
        <v>10954</v>
      </c>
      <c r="N32" s="7">
        <v>1794</v>
      </c>
      <c r="O32" s="3"/>
      <c r="P32" s="3"/>
      <c r="Q32" s="3"/>
      <c r="R32" s="3"/>
      <c r="S32" s="3"/>
    </row>
    <row r="33" spans="1:19" ht="17.25">
      <c r="A33" s="8" t="s">
        <v>11</v>
      </c>
      <c r="B33" s="13">
        <v>155968</v>
      </c>
      <c r="C33" s="13">
        <v>37544</v>
      </c>
      <c r="D33" s="13">
        <v>369759</v>
      </c>
      <c r="E33" s="13">
        <v>19389</v>
      </c>
      <c r="F33" s="13">
        <v>18929</v>
      </c>
      <c r="G33" s="13">
        <v>9027</v>
      </c>
      <c r="H33" s="13">
        <v>19824</v>
      </c>
      <c r="I33" s="13">
        <v>745566</v>
      </c>
      <c r="J33" s="13">
        <v>2695455</v>
      </c>
      <c r="K33" s="13">
        <v>122571</v>
      </c>
      <c r="L33" s="13">
        <v>158001</v>
      </c>
      <c r="M33" s="13">
        <v>270885</v>
      </c>
      <c r="N33" s="13">
        <v>42488</v>
      </c>
      <c r="O33" s="3"/>
      <c r="P33" s="3"/>
      <c r="Q33" s="3"/>
      <c r="R33" s="3"/>
      <c r="S33" s="3"/>
    </row>
    <row r="34" spans="1:19" ht="17.25">
      <c r="A34" s="8" t="s">
        <v>10</v>
      </c>
      <c r="B34" s="13">
        <v>439417</v>
      </c>
      <c r="C34" s="13">
        <v>130516</v>
      </c>
      <c r="D34" s="13">
        <v>1130700</v>
      </c>
      <c r="E34" s="13">
        <v>58531</v>
      </c>
      <c r="F34" s="13">
        <v>67640</v>
      </c>
      <c r="G34" s="13">
        <v>32605</v>
      </c>
      <c r="H34" s="13">
        <v>78055</v>
      </c>
      <c r="I34" s="13">
        <v>2648507</v>
      </c>
      <c r="J34" s="13">
        <v>10693794</v>
      </c>
      <c r="K34" s="13">
        <v>272912</v>
      </c>
      <c r="L34" s="13">
        <v>48620</v>
      </c>
      <c r="M34" s="13">
        <v>779167</v>
      </c>
      <c r="N34" s="13">
        <v>111659</v>
      </c>
      <c r="O34" s="3"/>
      <c r="P34" s="3"/>
      <c r="Q34" s="3"/>
      <c r="R34" s="3"/>
      <c r="S34" s="3"/>
    </row>
    <row r="35" spans="1:19" ht="17.25">
      <c r="A35" s="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3"/>
      <c r="P35" s="3"/>
      <c r="Q35" s="3"/>
      <c r="R35" s="3"/>
      <c r="S35" s="3"/>
    </row>
    <row r="36" spans="1:19" ht="17.25">
      <c r="A36" s="3" t="s">
        <v>15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3"/>
      <c r="P36" s="3"/>
      <c r="Q36" s="3"/>
      <c r="R36" s="3"/>
      <c r="S36" s="3"/>
    </row>
    <row r="37" spans="1:19" ht="17.25">
      <c r="A37" s="6" t="s">
        <v>8</v>
      </c>
      <c r="B37" s="7">
        <v>1284</v>
      </c>
      <c r="C37" s="7">
        <v>278</v>
      </c>
      <c r="D37" s="7">
        <v>1452</v>
      </c>
      <c r="E37" s="7">
        <v>326</v>
      </c>
      <c r="F37" s="7">
        <v>85</v>
      </c>
      <c r="G37" s="7">
        <v>129</v>
      </c>
      <c r="H37" s="7">
        <v>182</v>
      </c>
      <c r="I37" s="7">
        <v>4577</v>
      </c>
      <c r="J37" s="7">
        <v>11987</v>
      </c>
      <c r="K37" s="7">
        <v>402</v>
      </c>
      <c r="L37" s="7">
        <v>1231</v>
      </c>
      <c r="M37" s="7">
        <v>941</v>
      </c>
      <c r="N37" s="7">
        <v>355</v>
      </c>
      <c r="O37" s="3"/>
      <c r="P37" s="3"/>
      <c r="Q37" s="3"/>
      <c r="R37" s="3"/>
      <c r="S37" s="3"/>
    </row>
    <row r="38" spans="1:19" ht="17.25">
      <c r="A38" s="8" t="s">
        <v>9</v>
      </c>
      <c r="B38" s="7">
        <v>24372</v>
      </c>
      <c r="C38" s="7">
        <v>3428</v>
      </c>
      <c r="D38" s="7">
        <v>25789</v>
      </c>
      <c r="E38" s="7">
        <v>3353</v>
      </c>
      <c r="F38" s="7">
        <v>1092</v>
      </c>
      <c r="G38" s="7">
        <v>1631</v>
      </c>
      <c r="H38" s="7">
        <v>926</v>
      </c>
      <c r="I38" s="7">
        <v>76725</v>
      </c>
      <c r="J38" s="7">
        <v>413243</v>
      </c>
      <c r="K38" s="7">
        <v>4116</v>
      </c>
      <c r="L38" s="7">
        <v>16229</v>
      </c>
      <c r="M38" s="7">
        <v>15679</v>
      </c>
      <c r="N38" s="7">
        <v>9518</v>
      </c>
      <c r="O38" s="3"/>
      <c r="P38" s="3"/>
      <c r="Q38" s="3"/>
      <c r="R38" s="3"/>
      <c r="S38" s="3"/>
    </row>
    <row r="39" spans="1:19" ht="17.25">
      <c r="A39" s="8" t="s">
        <v>11</v>
      </c>
      <c r="B39" s="13">
        <v>870240</v>
      </c>
      <c r="C39" s="13">
        <v>105409</v>
      </c>
      <c r="D39" s="13">
        <v>865849</v>
      </c>
      <c r="E39" s="13">
        <v>113148</v>
      </c>
      <c r="F39" s="13">
        <v>31667</v>
      </c>
      <c r="G39" s="13">
        <v>50098</v>
      </c>
      <c r="H39" s="13">
        <v>25603</v>
      </c>
      <c r="I39" s="13">
        <v>3499329</v>
      </c>
      <c r="J39" s="13">
        <v>44975351</v>
      </c>
      <c r="K39" s="13">
        <v>126479</v>
      </c>
      <c r="L39" s="13">
        <v>625240</v>
      </c>
      <c r="M39" s="13">
        <v>519755</v>
      </c>
      <c r="N39" s="13">
        <v>216826</v>
      </c>
      <c r="O39" s="3"/>
      <c r="P39" s="3"/>
      <c r="Q39" s="3"/>
      <c r="R39" s="3"/>
      <c r="S39" s="3"/>
    </row>
    <row r="40" spans="1:19" ht="17.25">
      <c r="A40" s="8" t="s">
        <v>10</v>
      </c>
      <c r="B40" s="7" t="s">
        <v>44</v>
      </c>
      <c r="C40" s="7" t="s">
        <v>44</v>
      </c>
      <c r="D40" s="7" t="s">
        <v>44</v>
      </c>
      <c r="E40" s="7" t="s">
        <v>44</v>
      </c>
      <c r="F40" s="7" t="s">
        <v>44</v>
      </c>
      <c r="G40" s="7" t="s">
        <v>44</v>
      </c>
      <c r="H40" s="7" t="s">
        <v>44</v>
      </c>
      <c r="I40" s="7" t="s">
        <v>44</v>
      </c>
      <c r="J40" s="7" t="s">
        <v>44</v>
      </c>
      <c r="K40" s="7" t="s">
        <v>44</v>
      </c>
      <c r="L40" s="7" t="s">
        <v>44</v>
      </c>
      <c r="M40" s="7" t="s">
        <v>44</v>
      </c>
      <c r="N40" s="7" t="s">
        <v>44</v>
      </c>
      <c r="O40" s="3"/>
      <c r="P40" s="3"/>
      <c r="Q40" s="3"/>
      <c r="R40" s="3"/>
      <c r="S40" s="3"/>
    </row>
    <row r="41" spans="1:19" ht="17.25">
      <c r="A41" s="3"/>
      <c r="B41" s="1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3"/>
      <c r="P41" s="3"/>
      <c r="Q41" s="3"/>
      <c r="R41" s="3"/>
      <c r="S41" s="3"/>
    </row>
    <row r="42" spans="1:19" ht="17.25">
      <c r="A42" s="3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3"/>
      <c r="P42" s="3"/>
      <c r="Q42" s="3"/>
      <c r="R42" s="3"/>
      <c r="S42" s="3"/>
    </row>
    <row r="43" spans="1:19" ht="17.25">
      <c r="A43" s="6" t="s">
        <v>8</v>
      </c>
      <c r="B43" s="7">
        <v>669</v>
      </c>
      <c r="C43" s="7">
        <v>141</v>
      </c>
      <c r="D43" s="7">
        <v>849</v>
      </c>
      <c r="E43" s="7">
        <v>256</v>
      </c>
      <c r="F43" s="7">
        <v>66</v>
      </c>
      <c r="G43" s="7">
        <v>87</v>
      </c>
      <c r="H43" s="7">
        <v>86</v>
      </c>
      <c r="I43" s="7">
        <v>3438</v>
      </c>
      <c r="J43" s="7">
        <v>18735</v>
      </c>
      <c r="K43" s="7">
        <v>305</v>
      </c>
      <c r="L43" s="7">
        <v>815</v>
      </c>
      <c r="M43" s="7">
        <v>553</v>
      </c>
      <c r="N43" s="7">
        <v>208</v>
      </c>
      <c r="O43" s="3"/>
      <c r="P43" s="3"/>
      <c r="Q43" s="3"/>
      <c r="R43" s="3"/>
      <c r="S43" s="3"/>
    </row>
    <row r="44" spans="1:19" ht="17.25">
      <c r="A44" s="8" t="s">
        <v>9</v>
      </c>
      <c r="B44" s="7">
        <v>4116</v>
      </c>
      <c r="C44" s="7">
        <v>668</v>
      </c>
      <c r="D44" s="7">
        <v>5834</v>
      </c>
      <c r="E44" s="7">
        <v>1502</v>
      </c>
      <c r="F44" s="7">
        <v>345</v>
      </c>
      <c r="G44" s="7">
        <v>341</v>
      </c>
      <c r="H44" s="7">
        <v>395</v>
      </c>
      <c r="I44" s="7">
        <v>15766</v>
      </c>
      <c r="J44" s="7">
        <v>99627</v>
      </c>
      <c r="K44" s="7">
        <v>1349</v>
      </c>
      <c r="L44" s="7">
        <v>6678</v>
      </c>
      <c r="M44" s="7">
        <v>4605</v>
      </c>
      <c r="N44" s="7">
        <v>748</v>
      </c>
      <c r="O44" s="3"/>
      <c r="P44" s="3"/>
      <c r="Q44" s="3"/>
      <c r="R44" s="3"/>
      <c r="S44" s="3"/>
    </row>
    <row r="45" spans="1:19" ht="17.25">
      <c r="A45" s="8" t="s">
        <v>11</v>
      </c>
      <c r="B45" s="13">
        <v>91508</v>
      </c>
      <c r="C45" s="13">
        <v>10676</v>
      </c>
      <c r="D45" s="13">
        <v>134187</v>
      </c>
      <c r="E45" s="13">
        <v>28543</v>
      </c>
      <c r="F45" s="13">
        <v>7372</v>
      </c>
      <c r="G45" s="13">
        <v>6098</v>
      </c>
      <c r="H45" s="13">
        <v>7035</v>
      </c>
      <c r="I45" s="13">
        <v>453653</v>
      </c>
      <c r="J45" s="13">
        <v>3374170</v>
      </c>
      <c r="K45" s="13">
        <v>25649</v>
      </c>
      <c r="L45" s="13">
        <v>684677</v>
      </c>
      <c r="M45" s="13">
        <v>100386</v>
      </c>
      <c r="N45" s="13">
        <v>12616</v>
      </c>
      <c r="O45" s="3"/>
      <c r="P45" s="3"/>
      <c r="Q45" s="3"/>
      <c r="R45" s="3"/>
      <c r="S45" s="3"/>
    </row>
    <row r="46" spans="1:19" ht="17.25">
      <c r="A46" s="8" t="s">
        <v>10</v>
      </c>
      <c r="B46" s="13">
        <v>580340</v>
      </c>
      <c r="C46" s="13">
        <v>86315</v>
      </c>
      <c r="D46" s="13">
        <v>769944</v>
      </c>
      <c r="E46" s="13">
        <v>165935</v>
      </c>
      <c r="F46" s="13">
        <v>47888</v>
      </c>
      <c r="G46" s="13">
        <v>45319</v>
      </c>
      <c r="H46" s="13">
        <v>41949</v>
      </c>
      <c r="I46" s="13">
        <v>2904068</v>
      </c>
      <c r="J46" s="13">
        <v>21329532</v>
      </c>
      <c r="K46" s="13">
        <v>196939</v>
      </c>
      <c r="L46" s="13">
        <v>1826226</v>
      </c>
      <c r="M46" s="13">
        <v>428189</v>
      </c>
      <c r="N46" s="13">
        <v>88922</v>
      </c>
      <c r="O46" s="3"/>
      <c r="P46" s="3"/>
      <c r="Q46" s="3"/>
      <c r="R46" s="3"/>
      <c r="S46" s="3"/>
    </row>
    <row r="47" spans="1:19" ht="17.25">
      <c r="A47" s="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3"/>
      <c r="P47" s="3"/>
      <c r="Q47" s="3"/>
      <c r="R47" s="3"/>
      <c r="S47" s="3"/>
    </row>
    <row r="48" spans="1:19" ht="17.25">
      <c r="A48" s="8" t="s">
        <v>82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3"/>
      <c r="P48" s="3"/>
      <c r="Q48" s="3"/>
      <c r="R48" s="3"/>
      <c r="S48" s="3"/>
    </row>
    <row r="49" spans="1:19" ht="17.25">
      <c r="A49" s="6" t="s">
        <v>8</v>
      </c>
      <c r="B49" s="29">
        <f>1768+33</f>
        <v>1801</v>
      </c>
      <c r="C49" s="29">
        <f>369+4</f>
        <v>373</v>
      </c>
      <c r="D49" s="29">
        <f>2043+38</f>
        <v>2081</v>
      </c>
      <c r="E49" s="29">
        <f>591+5</f>
        <v>596</v>
      </c>
      <c r="F49" s="29">
        <f>104+2</f>
        <v>106</v>
      </c>
      <c r="G49" s="29">
        <v>210</v>
      </c>
      <c r="H49" s="29">
        <f>168+2</f>
        <v>170</v>
      </c>
      <c r="I49" s="29">
        <f>9464+70</f>
        <v>9534</v>
      </c>
      <c r="J49" s="29">
        <f>24511+305</f>
        <v>24816</v>
      </c>
      <c r="K49" s="29">
        <v>662</v>
      </c>
      <c r="L49" s="29">
        <f>2063+22</f>
        <v>2085</v>
      </c>
      <c r="M49" s="29">
        <f>1344+18</f>
        <v>1362</v>
      </c>
      <c r="N49" s="29">
        <f>402+7</f>
        <v>409</v>
      </c>
      <c r="O49" s="3"/>
      <c r="P49" s="3"/>
      <c r="Q49" s="3"/>
      <c r="R49" s="3"/>
      <c r="S49" s="3"/>
    </row>
    <row r="50" spans="1:19" ht="17.25">
      <c r="A50" s="8" t="s">
        <v>9</v>
      </c>
      <c r="B50" s="29">
        <f>16154+2444</f>
        <v>18598</v>
      </c>
      <c r="C50" s="29" t="s">
        <v>20</v>
      </c>
      <c r="D50" s="29">
        <f>16820+2796</f>
        <v>19616</v>
      </c>
      <c r="E50" s="29" t="s">
        <v>20</v>
      </c>
      <c r="F50" s="29" t="s">
        <v>17</v>
      </c>
      <c r="G50" s="29">
        <v>12398</v>
      </c>
      <c r="H50" s="29" t="s">
        <v>17</v>
      </c>
      <c r="I50" s="29">
        <f>55636+7408</f>
        <v>63044</v>
      </c>
      <c r="J50" s="29">
        <f>275541+13025</f>
        <v>288566</v>
      </c>
      <c r="K50" s="29" t="s">
        <v>20</v>
      </c>
      <c r="L50" s="29">
        <f>17773+393</f>
        <v>18166</v>
      </c>
      <c r="M50" s="29" t="s">
        <v>64</v>
      </c>
      <c r="N50" s="29">
        <f>2504+141</f>
        <v>2645</v>
      </c>
      <c r="O50" s="3"/>
      <c r="P50" s="3"/>
      <c r="Q50" s="3"/>
      <c r="R50" s="3"/>
      <c r="S50" s="3"/>
    </row>
    <row r="51" spans="1:19" ht="17.25">
      <c r="A51" s="8" t="s">
        <v>11</v>
      </c>
      <c r="B51" s="13">
        <v>720606</v>
      </c>
      <c r="C51" s="13" t="s">
        <v>19</v>
      </c>
      <c r="D51" s="13">
        <v>636596</v>
      </c>
      <c r="E51" s="13" t="s">
        <v>19</v>
      </c>
      <c r="F51" s="13" t="s">
        <v>19</v>
      </c>
      <c r="G51" s="13">
        <v>42661</v>
      </c>
      <c r="H51" s="13" t="s">
        <v>19</v>
      </c>
      <c r="I51" s="13">
        <v>2482358</v>
      </c>
      <c r="J51" s="13">
        <v>17026444</v>
      </c>
      <c r="K51" s="13" t="s">
        <v>19</v>
      </c>
      <c r="L51" s="13">
        <v>699452</v>
      </c>
      <c r="M51" s="13" t="s">
        <v>19</v>
      </c>
      <c r="N51" s="13">
        <v>71981</v>
      </c>
      <c r="O51" s="3"/>
      <c r="P51" s="3"/>
      <c r="Q51" s="3"/>
      <c r="R51" s="3"/>
      <c r="S51" s="3"/>
    </row>
    <row r="52" spans="1:19" ht="17.25">
      <c r="A52" s="8" t="s">
        <v>10</v>
      </c>
      <c r="B52" s="13">
        <v>1886181</v>
      </c>
      <c r="C52" s="13" t="s">
        <v>19</v>
      </c>
      <c r="D52" s="13">
        <v>1707035</v>
      </c>
      <c r="E52" s="13" t="s">
        <v>19</v>
      </c>
      <c r="F52" s="13" t="s">
        <v>19</v>
      </c>
      <c r="G52" s="13">
        <v>136307</v>
      </c>
      <c r="H52" s="13" t="s">
        <v>19</v>
      </c>
      <c r="I52" s="13">
        <v>6699814</v>
      </c>
      <c r="J52" s="13">
        <v>44622935</v>
      </c>
      <c r="K52" s="13" t="s">
        <v>19</v>
      </c>
      <c r="L52" s="13">
        <v>1877187</v>
      </c>
      <c r="M52" s="13" t="s">
        <v>19</v>
      </c>
      <c r="N52" s="13">
        <v>199168</v>
      </c>
      <c r="O52" s="3"/>
      <c r="P52" s="3"/>
      <c r="Q52" s="3"/>
      <c r="R52" s="3"/>
      <c r="S52" s="3"/>
    </row>
    <row r="53" spans="1:19" ht="17.25">
      <c r="A53" s="3"/>
      <c r="B53" s="3"/>
      <c r="C53" s="29"/>
      <c r="D53" s="11"/>
      <c r="E53" s="29"/>
      <c r="F53" s="29"/>
      <c r="G53" s="11"/>
      <c r="H53" s="29"/>
      <c r="I53" s="3"/>
      <c r="J53" s="3"/>
      <c r="K53" s="29"/>
      <c r="L53" s="11"/>
      <c r="M53" s="29"/>
      <c r="N53" s="11"/>
      <c r="O53" s="3"/>
      <c r="P53" s="3"/>
      <c r="Q53" s="3"/>
      <c r="R53" s="3"/>
      <c r="S53" s="3"/>
    </row>
    <row r="54" spans="1:19" ht="17.25">
      <c r="A54" s="3" t="s">
        <v>92</v>
      </c>
      <c r="B54" s="7"/>
      <c r="C54" s="7"/>
      <c r="D54" s="7"/>
      <c r="E54" s="7"/>
      <c r="F54" s="7"/>
      <c r="G54" s="7"/>
      <c r="H54" s="7"/>
      <c r="I54" s="3"/>
      <c r="J54" s="3"/>
      <c r="K54" s="7"/>
      <c r="L54" s="7"/>
      <c r="M54" s="7"/>
      <c r="N54" s="7"/>
      <c r="O54" s="3"/>
      <c r="P54" s="3"/>
      <c r="Q54" s="3"/>
      <c r="R54" s="3"/>
      <c r="S54" s="3"/>
    </row>
    <row r="55" spans="1:19" ht="17.25">
      <c r="A55" s="6" t="s">
        <v>8</v>
      </c>
      <c r="B55" s="7">
        <v>720</v>
      </c>
      <c r="C55" s="7">
        <v>165</v>
      </c>
      <c r="D55" s="7">
        <v>1027</v>
      </c>
      <c r="E55" s="7">
        <v>220</v>
      </c>
      <c r="F55" s="7">
        <v>56</v>
      </c>
      <c r="G55" s="7">
        <v>77</v>
      </c>
      <c r="H55" s="7">
        <v>67</v>
      </c>
      <c r="I55" s="7">
        <v>3783</v>
      </c>
      <c r="J55" s="7">
        <v>9532</v>
      </c>
      <c r="K55" s="7">
        <v>262</v>
      </c>
      <c r="L55" s="7">
        <v>869</v>
      </c>
      <c r="M55" s="7">
        <v>602</v>
      </c>
      <c r="N55" s="7">
        <v>195</v>
      </c>
      <c r="O55" s="3"/>
      <c r="P55" s="3"/>
      <c r="Q55" s="3"/>
      <c r="R55" s="3"/>
      <c r="S55" s="3"/>
    </row>
    <row r="56" spans="1:19" ht="17.25">
      <c r="A56" s="8" t="s">
        <v>9</v>
      </c>
      <c r="B56" s="7">
        <v>15737</v>
      </c>
      <c r="C56" s="7">
        <v>3238</v>
      </c>
      <c r="D56" s="7">
        <v>28110</v>
      </c>
      <c r="E56" s="7">
        <v>3468</v>
      </c>
      <c r="F56" s="7">
        <v>1078</v>
      </c>
      <c r="G56" s="7">
        <v>5527</v>
      </c>
      <c r="H56" s="7">
        <v>2209</v>
      </c>
      <c r="I56" s="7">
        <v>67754</v>
      </c>
      <c r="J56" s="7">
        <v>243729</v>
      </c>
      <c r="K56" s="7">
        <v>4166</v>
      </c>
      <c r="L56" s="7">
        <v>26305</v>
      </c>
      <c r="M56" s="7">
        <v>17565</v>
      </c>
      <c r="N56" s="7">
        <v>3321</v>
      </c>
      <c r="O56" s="3"/>
      <c r="P56" s="3"/>
      <c r="Q56" s="3"/>
      <c r="R56" s="3"/>
      <c r="S56" s="3"/>
    </row>
    <row r="57" spans="1:19" ht="17.25">
      <c r="A57" s="8" t="s">
        <v>11</v>
      </c>
      <c r="B57" s="13">
        <v>264953</v>
      </c>
      <c r="C57" s="13">
        <v>53463</v>
      </c>
      <c r="D57" s="13">
        <v>497209</v>
      </c>
      <c r="E57" s="13">
        <v>68788</v>
      </c>
      <c r="F57" s="13">
        <v>15270</v>
      </c>
      <c r="G57" s="13">
        <v>87094</v>
      </c>
      <c r="H57" s="13">
        <v>34723</v>
      </c>
      <c r="I57" s="13">
        <v>1655081</v>
      </c>
      <c r="J57" s="13">
        <v>5968687</v>
      </c>
      <c r="K57" s="13">
        <v>71369</v>
      </c>
      <c r="L57" s="13">
        <v>533868</v>
      </c>
      <c r="M57" s="13">
        <v>297058</v>
      </c>
      <c r="N57" s="13">
        <v>52243</v>
      </c>
      <c r="O57" s="3"/>
      <c r="P57" s="3"/>
      <c r="Q57" s="3"/>
      <c r="R57" s="3"/>
      <c r="S57" s="3"/>
    </row>
    <row r="58" spans="1:19" ht="17.25">
      <c r="A58" s="8" t="s">
        <v>10</v>
      </c>
      <c r="B58" s="13">
        <v>617131</v>
      </c>
      <c r="C58" s="13">
        <v>104918</v>
      </c>
      <c r="D58" s="13">
        <v>1195966</v>
      </c>
      <c r="E58" s="13">
        <v>155236</v>
      </c>
      <c r="F58" s="13">
        <v>31507</v>
      </c>
      <c r="G58" s="13">
        <v>129134</v>
      </c>
      <c r="H58" s="13">
        <v>61185</v>
      </c>
      <c r="I58" s="13">
        <v>3760981</v>
      </c>
      <c r="J58" s="13">
        <v>13500187</v>
      </c>
      <c r="K58" s="13">
        <v>181882</v>
      </c>
      <c r="L58" s="13">
        <v>1189192</v>
      </c>
      <c r="M58" s="13">
        <v>593138</v>
      </c>
      <c r="N58" s="13">
        <v>130050</v>
      </c>
      <c r="O58" s="3"/>
      <c r="P58" s="3"/>
      <c r="Q58" s="3"/>
      <c r="R58" s="3"/>
      <c r="S58" s="3"/>
    </row>
    <row r="59" spans="1:19" ht="17.25">
      <c r="A59" s="3"/>
      <c r="B59" s="30"/>
      <c r="C59" s="11"/>
      <c r="D59" s="30"/>
      <c r="E59" s="11"/>
      <c r="F59" s="11"/>
      <c r="G59" s="30"/>
      <c r="H59" s="11"/>
      <c r="I59" s="11"/>
      <c r="J59" s="11"/>
      <c r="K59" s="11"/>
      <c r="L59" s="30"/>
      <c r="M59" s="11"/>
      <c r="N59" s="30"/>
      <c r="O59" s="3"/>
      <c r="P59" s="3"/>
      <c r="Q59" s="3"/>
      <c r="R59" s="3"/>
      <c r="S59" s="3"/>
    </row>
    <row r="60" spans="1:19" ht="17.25">
      <c r="A60" s="3" t="s">
        <v>93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"/>
      <c r="P60" s="3"/>
      <c r="Q60" s="3"/>
      <c r="R60" s="3"/>
      <c r="S60" s="3"/>
    </row>
    <row r="61" spans="1:19" ht="17.25">
      <c r="A61" s="6" t="s">
        <v>8</v>
      </c>
      <c r="B61" s="29">
        <f>118+35</f>
        <v>153</v>
      </c>
      <c r="C61" s="29">
        <f>24+9</f>
        <v>33</v>
      </c>
      <c r="D61" s="29">
        <f>121+35</f>
        <v>156</v>
      </c>
      <c r="E61" s="29">
        <f>38+10</f>
        <v>48</v>
      </c>
      <c r="F61" s="29">
        <v>9</v>
      </c>
      <c r="G61" s="29">
        <f>11+3</f>
        <v>14</v>
      </c>
      <c r="H61" s="29">
        <f>5+5</f>
        <v>10</v>
      </c>
      <c r="I61" s="29">
        <f>541+45</f>
        <v>586</v>
      </c>
      <c r="J61" s="29">
        <f>1218+373</f>
        <v>1591</v>
      </c>
      <c r="K61" s="29">
        <f>38+10</f>
        <v>48</v>
      </c>
      <c r="L61" s="29">
        <f>108+46</f>
        <v>154</v>
      </c>
      <c r="M61" s="29">
        <f>73+24</f>
        <v>97</v>
      </c>
      <c r="N61" s="29">
        <f>17+5</f>
        <v>22</v>
      </c>
      <c r="O61" s="3"/>
      <c r="P61" s="3"/>
      <c r="Q61" s="3"/>
      <c r="R61" s="3"/>
      <c r="S61" s="3"/>
    </row>
    <row r="62" spans="1:19" ht="17.25">
      <c r="A62" s="8" t="s">
        <v>9</v>
      </c>
      <c r="B62" s="29">
        <f>17556+214</f>
        <v>17770</v>
      </c>
      <c r="C62" s="29">
        <f>126+69</f>
        <v>195</v>
      </c>
      <c r="D62" s="29">
        <f>1104+172</f>
        <v>1276</v>
      </c>
      <c r="E62" s="29" t="s">
        <v>18</v>
      </c>
      <c r="F62" s="29" t="s">
        <v>21</v>
      </c>
      <c r="G62" s="29">
        <f>26+23</f>
        <v>49</v>
      </c>
      <c r="H62" s="29" t="s">
        <v>18</v>
      </c>
      <c r="I62" s="29">
        <f>3930+1150</f>
        <v>5080</v>
      </c>
      <c r="J62" s="29">
        <f>12050+5136</f>
        <v>17186</v>
      </c>
      <c r="K62" s="29">
        <f>127+172</f>
        <v>299</v>
      </c>
      <c r="L62" s="29">
        <f>954+436</f>
        <v>1390</v>
      </c>
      <c r="M62" s="29">
        <f>490+207</f>
        <v>697</v>
      </c>
      <c r="N62" s="29" t="s">
        <v>18</v>
      </c>
      <c r="O62" s="3"/>
      <c r="P62" s="3"/>
      <c r="Q62" s="3"/>
      <c r="R62" s="3"/>
      <c r="S62" s="3"/>
    </row>
    <row r="63" spans="1:19" ht="17.25">
      <c r="A63" s="8" t="s">
        <v>11</v>
      </c>
      <c r="B63" s="13">
        <v>13314</v>
      </c>
      <c r="C63" s="13">
        <v>1747</v>
      </c>
      <c r="D63" s="13">
        <v>18034</v>
      </c>
      <c r="E63" s="13" t="s">
        <v>19</v>
      </c>
      <c r="F63" s="13" t="s">
        <v>19</v>
      </c>
      <c r="G63" s="13">
        <v>555</v>
      </c>
      <c r="H63" s="13" t="s">
        <v>19</v>
      </c>
      <c r="I63" s="13">
        <v>74700</v>
      </c>
      <c r="J63" s="13">
        <v>433605</v>
      </c>
      <c r="K63" s="13">
        <v>5611</v>
      </c>
      <c r="L63" s="13">
        <v>34800</v>
      </c>
      <c r="M63" s="13">
        <v>10895</v>
      </c>
      <c r="N63" s="13" t="s">
        <v>19</v>
      </c>
      <c r="O63" s="3"/>
      <c r="P63" s="3"/>
      <c r="Q63" s="3"/>
      <c r="R63" s="3"/>
      <c r="S63" s="3"/>
    </row>
    <row r="64" spans="1:19" ht="17.25">
      <c r="A64" s="8" t="s">
        <v>10</v>
      </c>
      <c r="B64" s="13">
        <v>40444</v>
      </c>
      <c r="C64" s="13">
        <v>4944</v>
      </c>
      <c r="D64" s="13">
        <v>51378</v>
      </c>
      <c r="E64" s="13" t="s">
        <v>19</v>
      </c>
      <c r="F64" s="13" t="s">
        <v>19</v>
      </c>
      <c r="G64" s="13">
        <v>1865</v>
      </c>
      <c r="H64" s="13" t="s">
        <v>19</v>
      </c>
      <c r="I64" s="13">
        <v>226523</v>
      </c>
      <c r="J64" s="13">
        <v>1533778</v>
      </c>
      <c r="K64" s="13">
        <v>14841</v>
      </c>
      <c r="L64" s="13">
        <v>99915</v>
      </c>
      <c r="M64" s="13">
        <v>36360</v>
      </c>
      <c r="N64" s="13" t="s">
        <v>19</v>
      </c>
      <c r="O64" s="3"/>
      <c r="P64" s="3"/>
      <c r="Q64" s="3"/>
      <c r="R64" s="3"/>
      <c r="S64" s="3"/>
    </row>
    <row r="65" spans="1:19" ht="17.25">
      <c r="A65" s="8"/>
      <c r="B65" s="11"/>
      <c r="C65" s="11"/>
      <c r="D65" s="11"/>
      <c r="E65" s="29"/>
      <c r="F65" s="29"/>
      <c r="G65" s="11"/>
      <c r="H65" s="29"/>
      <c r="I65" s="11"/>
      <c r="J65" s="3"/>
      <c r="K65" s="11"/>
      <c r="L65" s="11"/>
      <c r="M65" s="11"/>
      <c r="N65" s="29"/>
      <c r="O65" s="3"/>
      <c r="P65" s="3"/>
      <c r="Q65" s="3"/>
      <c r="R65" s="3"/>
      <c r="S65" s="3"/>
    </row>
    <row r="66" spans="1:19" ht="17.25">
      <c r="A66" s="8" t="s">
        <v>16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3"/>
      <c r="P66" s="3"/>
      <c r="Q66" s="3"/>
      <c r="R66" s="3"/>
      <c r="S66" s="3"/>
    </row>
    <row r="67" spans="1:19" ht="17.25">
      <c r="A67" s="6" t="s">
        <v>8</v>
      </c>
      <c r="B67" s="29">
        <f>1578+690</f>
        <v>2268</v>
      </c>
      <c r="C67" s="29">
        <f>389+114</f>
        <v>503</v>
      </c>
      <c r="D67" s="29">
        <f>2275+696</f>
        <v>2971</v>
      </c>
      <c r="E67" s="29">
        <f>583+215</f>
        <v>798</v>
      </c>
      <c r="F67" s="29">
        <f>162+72</f>
        <v>234</v>
      </c>
      <c r="G67" s="29">
        <f>191+102</f>
        <v>293</v>
      </c>
      <c r="H67" s="29">
        <f>243+53</f>
        <v>296</v>
      </c>
      <c r="I67" s="29">
        <f>7532+1051</f>
        <v>8583</v>
      </c>
      <c r="J67" s="29">
        <f>16803+4235</f>
        <v>21038</v>
      </c>
      <c r="K67" s="29">
        <f>697+187</f>
        <v>884</v>
      </c>
      <c r="L67" s="29">
        <f>1771+607</f>
        <v>2378</v>
      </c>
      <c r="M67" s="29">
        <f>1236+365</f>
        <v>1601</v>
      </c>
      <c r="N67" s="29">
        <f>484+191</f>
        <v>675</v>
      </c>
      <c r="O67" s="3"/>
      <c r="P67" s="3"/>
      <c r="Q67" s="3"/>
      <c r="R67" s="3"/>
      <c r="S67" s="3"/>
    </row>
    <row r="68" spans="1:19" ht="17.25">
      <c r="A68" s="8" t="s">
        <v>9</v>
      </c>
      <c r="B68" s="29">
        <f>17556+37299</f>
        <v>54855</v>
      </c>
      <c r="C68" s="29">
        <f>4234+8669</f>
        <v>12903</v>
      </c>
      <c r="D68" s="29">
        <f>29298+50143</f>
        <v>79441</v>
      </c>
      <c r="E68" s="29">
        <f>4966+9482</f>
        <v>14448</v>
      </c>
      <c r="F68" s="29">
        <f>1675+4651</f>
        <v>6326</v>
      </c>
      <c r="G68" s="29">
        <f>1985+3838</f>
        <v>5823</v>
      </c>
      <c r="H68" s="29">
        <f>2304+6159</f>
        <v>8463</v>
      </c>
      <c r="I68" s="29">
        <f>77693+76594</f>
        <v>154287</v>
      </c>
      <c r="J68" s="29">
        <f>154220+434024</f>
        <v>588244</v>
      </c>
      <c r="K68" s="29">
        <f>5727+8357</f>
        <v>14084</v>
      </c>
      <c r="L68" s="29">
        <f>18344+45006</f>
        <v>63350</v>
      </c>
      <c r="M68" s="29">
        <f>12308+27106</f>
        <v>39414</v>
      </c>
      <c r="N68" s="29">
        <f>4753+12317</f>
        <v>17070</v>
      </c>
      <c r="O68" s="3"/>
      <c r="P68" s="3"/>
      <c r="Q68" s="3"/>
      <c r="R68" s="3"/>
      <c r="S68" s="3"/>
    </row>
    <row r="69" spans="1:19" ht="17.25">
      <c r="A69" s="8" t="s">
        <v>11</v>
      </c>
      <c r="B69" s="13">
        <v>1385115</v>
      </c>
      <c r="C69" s="13">
        <v>343495</v>
      </c>
      <c r="D69" s="13">
        <v>1908328</v>
      </c>
      <c r="E69" s="13">
        <v>403506</v>
      </c>
      <c r="F69" s="13">
        <v>167380</v>
      </c>
      <c r="G69" s="13">
        <v>146259</v>
      </c>
      <c r="H69" s="13">
        <v>162592</v>
      </c>
      <c r="I69" s="13">
        <v>5164647</v>
      </c>
      <c r="J69" s="13">
        <v>19696546</v>
      </c>
      <c r="K69" s="13">
        <v>391994</v>
      </c>
      <c r="L69" s="13">
        <v>1603899</v>
      </c>
      <c r="M69" s="13">
        <v>1087677</v>
      </c>
      <c r="N69" s="13">
        <v>412624</v>
      </c>
      <c r="O69" s="3"/>
      <c r="P69" s="3"/>
      <c r="Q69" s="3"/>
      <c r="R69" s="3"/>
      <c r="S69" s="3"/>
    </row>
    <row r="70" spans="1:19" ht="17.25">
      <c r="A70" s="8" t="s">
        <v>10</v>
      </c>
      <c r="B70" s="13">
        <v>3071640</v>
      </c>
      <c r="C70" s="13">
        <v>761891</v>
      </c>
      <c r="D70" s="13">
        <v>4186813</v>
      </c>
      <c r="E70" s="13">
        <v>885982</v>
      </c>
      <c r="F70" s="13">
        <v>327969</v>
      </c>
      <c r="G70" s="13">
        <v>313936</v>
      </c>
      <c r="H70" s="13">
        <v>374657</v>
      </c>
      <c r="I70" s="13">
        <v>11560976</v>
      </c>
      <c r="J70" s="13">
        <v>42576896</v>
      </c>
      <c r="K70" s="13">
        <v>852615</v>
      </c>
      <c r="L70" s="13">
        <v>3510603</v>
      </c>
      <c r="M70" s="13">
        <v>2348870</v>
      </c>
      <c r="N70" s="13">
        <v>849120</v>
      </c>
      <c r="O70" s="3"/>
      <c r="P70" s="3"/>
      <c r="Q70" s="3"/>
      <c r="R70" s="3"/>
      <c r="S70" s="3"/>
    </row>
    <row r="71" spans="1:19" ht="17.25">
      <c r="A71" s="3"/>
      <c r="B71" s="3"/>
      <c r="C71" s="30"/>
      <c r="D71" s="3"/>
      <c r="E71" s="11"/>
      <c r="F71" s="11"/>
      <c r="G71" s="30"/>
      <c r="H71" s="11"/>
      <c r="I71" s="3"/>
      <c r="J71" s="3"/>
      <c r="K71" s="30"/>
      <c r="L71" s="3"/>
      <c r="M71" s="3"/>
      <c r="N71" s="11"/>
      <c r="O71" s="3"/>
      <c r="P71" s="3"/>
      <c r="Q71" s="3"/>
      <c r="R71" s="3"/>
      <c r="S71" s="3"/>
    </row>
    <row r="72" spans="1:19" ht="17.25">
      <c r="A72" s="3" t="s">
        <v>84</v>
      </c>
      <c r="B72" s="29"/>
      <c r="C72" s="29"/>
      <c r="D72" s="29"/>
      <c r="E72" s="29"/>
      <c r="F72" s="29"/>
      <c r="G72" s="29"/>
      <c r="H72" s="29"/>
      <c r="I72" s="29"/>
      <c r="J72" s="3"/>
      <c r="K72" s="29"/>
      <c r="L72" s="3"/>
      <c r="M72" s="3"/>
      <c r="N72" s="29"/>
      <c r="O72" s="3"/>
      <c r="P72" s="3"/>
      <c r="Q72" s="3"/>
      <c r="R72" s="3"/>
      <c r="S72" s="3"/>
    </row>
    <row r="73" spans="1:19" ht="17.25">
      <c r="A73" s="6" t="s">
        <v>8</v>
      </c>
      <c r="B73" s="29">
        <f>238+80</f>
        <v>318</v>
      </c>
      <c r="C73" s="29">
        <f>71+20</f>
        <v>91</v>
      </c>
      <c r="D73" s="29">
        <f>302+87</f>
        <v>389</v>
      </c>
      <c r="E73" s="29">
        <f>102+30</f>
        <v>132</v>
      </c>
      <c r="F73" s="29">
        <f>18+9</f>
        <v>27</v>
      </c>
      <c r="G73" s="29">
        <f>82+21</f>
        <v>103</v>
      </c>
      <c r="H73" s="29">
        <f>51+20</f>
        <v>71</v>
      </c>
      <c r="I73" s="29">
        <f>1202+217</f>
        <v>1419</v>
      </c>
      <c r="J73" s="29">
        <f>3911+689</f>
        <v>4600</v>
      </c>
      <c r="K73" s="29">
        <f>111+27</f>
        <v>138</v>
      </c>
      <c r="L73" s="29">
        <f>338+96</f>
        <v>434</v>
      </c>
      <c r="M73" s="29">
        <f>233+56</f>
        <v>289</v>
      </c>
      <c r="N73" s="29">
        <f>100+29</f>
        <v>129</v>
      </c>
      <c r="O73" s="3"/>
      <c r="P73" s="3"/>
      <c r="Q73" s="3"/>
      <c r="R73" s="3"/>
      <c r="S73" s="3"/>
    </row>
    <row r="74" spans="1:19" ht="17.25">
      <c r="A74" s="8" t="s">
        <v>9</v>
      </c>
      <c r="B74" s="29">
        <f>2591+1230</f>
        <v>3821</v>
      </c>
      <c r="C74" s="29">
        <f>699+429</f>
        <v>1128</v>
      </c>
      <c r="D74" s="29">
        <f>4453+1919</f>
        <v>6372</v>
      </c>
      <c r="E74" s="29" t="s">
        <v>55</v>
      </c>
      <c r="F74" s="29" t="s">
        <v>49</v>
      </c>
      <c r="G74" s="29">
        <f>1127+265</f>
        <v>1392</v>
      </c>
      <c r="H74" s="29">
        <f>319+362</f>
        <v>681</v>
      </c>
      <c r="I74" s="29">
        <f>17696+4095</f>
        <v>21791</v>
      </c>
      <c r="J74" s="29">
        <f>38438+27017</f>
        <v>65455</v>
      </c>
      <c r="K74" s="29">
        <f>1069+331</f>
        <v>1400</v>
      </c>
      <c r="L74" s="29">
        <f>3137+2202</f>
        <v>5339</v>
      </c>
      <c r="M74" s="29">
        <f>1999+965</f>
        <v>2964</v>
      </c>
      <c r="N74" s="29">
        <f>609+244</f>
        <v>853</v>
      </c>
      <c r="O74" s="3"/>
      <c r="P74" s="3"/>
      <c r="Q74" s="3"/>
      <c r="R74" s="3"/>
      <c r="S74" s="3"/>
    </row>
    <row r="75" spans="1:19" ht="17.25">
      <c r="A75" s="8" t="s">
        <v>11</v>
      </c>
      <c r="B75" s="13">
        <v>60564</v>
      </c>
      <c r="C75" s="13">
        <v>10664</v>
      </c>
      <c r="D75" s="13">
        <v>157197</v>
      </c>
      <c r="E75" s="13" t="s">
        <v>19</v>
      </c>
      <c r="F75" s="13" t="s">
        <v>19</v>
      </c>
      <c r="G75" s="13">
        <v>13294</v>
      </c>
      <c r="H75" s="13">
        <v>9769</v>
      </c>
      <c r="I75" s="13">
        <v>390051</v>
      </c>
      <c r="J75" s="13">
        <v>2332910</v>
      </c>
      <c r="K75" s="13">
        <v>18412</v>
      </c>
      <c r="L75" s="13">
        <v>91233</v>
      </c>
      <c r="M75" s="13">
        <v>36634</v>
      </c>
      <c r="N75" s="13">
        <v>11747</v>
      </c>
      <c r="O75" s="3"/>
      <c r="P75" s="3"/>
      <c r="Q75" s="3"/>
      <c r="R75" s="3"/>
      <c r="S75" s="3"/>
    </row>
    <row r="76" spans="1:19" ht="17.25">
      <c r="A76" s="8" t="s">
        <v>10</v>
      </c>
      <c r="B76" s="13">
        <v>260578</v>
      </c>
      <c r="C76" s="13">
        <v>39964</v>
      </c>
      <c r="D76" s="13">
        <v>338774</v>
      </c>
      <c r="E76" s="13" t="s">
        <v>19</v>
      </c>
      <c r="F76" s="13" t="s">
        <v>19</v>
      </c>
      <c r="G76" s="13">
        <v>48475</v>
      </c>
      <c r="H76" s="13">
        <v>27951</v>
      </c>
      <c r="I76" s="13">
        <v>1284358</v>
      </c>
      <c r="J76" s="13">
        <v>6822885</v>
      </c>
      <c r="K76" s="13">
        <v>68021</v>
      </c>
      <c r="L76" s="13">
        <v>308487</v>
      </c>
      <c r="M76" s="13">
        <v>132228</v>
      </c>
      <c r="N76" s="13">
        <v>43636</v>
      </c>
      <c r="O76" s="3"/>
      <c r="P76" s="3"/>
      <c r="Q76" s="3"/>
      <c r="R76" s="3"/>
      <c r="S76" s="3"/>
    </row>
    <row r="77" spans="1:19" ht="17.25">
      <c r="A77" s="3"/>
      <c r="B77" s="30"/>
      <c r="C77" s="30"/>
      <c r="D77" s="30"/>
      <c r="E77" s="29"/>
      <c r="F77" s="29"/>
      <c r="G77" s="30"/>
      <c r="H77" s="30"/>
      <c r="I77" s="30"/>
      <c r="J77" s="3"/>
      <c r="K77" s="30"/>
      <c r="L77" s="30"/>
      <c r="M77" s="30"/>
      <c r="N77" s="30"/>
      <c r="O77" s="3"/>
      <c r="P77" s="3"/>
      <c r="Q77" s="3"/>
      <c r="R77" s="3"/>
      <c r="S77" s="3"/>
    </row>
    <row r="78" spans="1:19" ht="17.25">
      <c r="A78" s="3" t="s">
        <v>94</v>
      </c>
      <c r="B78" s="7"/>
      <c r="C78" s="7"/>
      <c r="D78" s="7"/>
      <c r="E78" s="7"/>
      <c r="F78" s="7"/>
      <c r="G78" s="7"/>
      <c r="H78" s="7"/>
      <c r="I78" s="3"/>
      <c r="J78" s="3"/>
      <c r="K78" s="7"/>
      <c r="L78" s="7"/>
      <c r="M78" s="7"/>
      <c r="N78" s="7"/>
      <c r="O78" s="3"/>
      <c r="P78" s="3"/>
      <c r="Q78" s="3"/>
      <c r="R78" s="3"/>
      <c r="S78" s="3"/>
    </row>
    <row r="79" spans="1:19" ht="17.25">
      <c r="A79" s="6" t="s">
        <v>8</v>
      </c>
      <c r="B79" s="7">
        <v>1969</v>
      </c>
      <c r="C79" s="7">
        <v>560</v>
      </c>
      <c r="D79" s="7">
        <v>2736</v>
      </c>
      <c r="E79" s="7">
        <v>558</v>
      </c>
      <c r="F79" s="7">
        <v>213</v>
      </c>
      <c r="G79" s="7">
        <v>507</v>
      </c>
      <c r="H79" s="7">
        <v>368</v>
      </c>
      <c r="I79" s="7">
        <v>5677</v>
      </c>
      <c r="J79" s="7">
        <v>16263</v>
      </c>
      <c r="K79" s="7">
        <v>778</v>
      </c>
      <c r="L79" s="7">
        <v>2176</v>
      </c>
      <c r="M79" s="7">
        <v>1668</v>
      </c>
      <c r="N79" s="7">
        <v>681</v>
      </c>
      <c r="O79" s="3"/>
      <c r="P79" s="3"/>
      <c r="Q79" s="3"/>
      <c r="R79" s="3"/>
      <c r="S79" s="3"/>
    </row>
    <row r="80" spans="1:19" ht="17.25">
      <c r="A80" s="8" t="s">
        <v>9</v>
      </c>
      <c r="B80" s="7">
        <v>25692</v>
      </c>
      <c r="C80" s="7">
        <v>7689</v>
      </c>
      <c r="D80" s="7">
        <v>38793</v>
      </c>
      <c r="E80" s="7">
        <v>6243</v>
      </c>
      <c r="F80" s="7">
        <v>2965</v>
      </c>
      <c r="G80" s="7">
        <v>4662</v>
      </c>
      <c r="H80" s="7">
        <v>4323</v>
      </c>
      <c r="I80" s="7">
        <v>64924</v>
      </c>
      <c r="J80" s="7">
        <v>209107</v>
      </c>
      <c r="K80" s="7">
        <v>7984</v>
      </c>
      <c r="L80" s="7">
        <v>31670</v>
      </c>
      <c r="M80" s="7">
        <v>22776</v>
      </c>
      <c r="N80" s="7">
        <v>7156</v>
      </c>
      <c r="O80" s="3"/>
      <c r="P80" s="3"/>
      <c r="Q80" s="3"/>
      <c r="R80" s="3"/>
      <c r="S80" s="3"/>
    </row>
    <row r="81" spans="1:19" ht="17.25">
      <c r="A81" s="8" t="s">
        <v>11</v>
      </c>
      <c r="B81" s="13">
        <v>251548</v>
      </c>
      <c r="C81" s="13">
        <v>64857</v>
      </c>
      <c r="D81" s="13">
        <v>329902</v>
      </c>
      <c r="E81" s="13">
        <v>64378</v>
      </c>
      <c r="F81" s="13">
        <v>24435</v>
      </c>
      <c r="G81" s="13">
        <v>56454</v>
      </c>
      <c r="H81" s="13">
        <v>35359</v>
      </c>
      <c r="I81" s="13">
        <v>767690</v>
      </c>
      <c r="J81" s="13">
        <v>3484423</v>
      </c>
      <c r="K81" s="13">
        <v>82214</v>
      </c>
      <c r="L81" s="13">
        <v>292224</v>
      </c>
      <c r="M81" s="13">
        <v>208646</v>
      </c>
      <c r="N81" s="13">
        <v>61359</v>
      </c>
      <c r="O81" s="3"/>
      <c r="P81" s="3"/>
      <c r="Q81" s="3"/>
      <c r="R81" s="3"/>
      <c r="S81" s="3"/>
    </row>
    <row r="82" spans="1:19" ht="17.25">
      <c r="A82" s="8" t="s">
        <v>10</v>
      </c>
      <c r="B82" s="13">
        <v>896406</v>
      </c>
      <c r="C82" s="13">
        <v>228490</v>
      </c>
      <c r="D82" s="13">
        <v>1143209</v>
      </c>
      <c r="E82" s="13">
        <v>252143</v>
      </c>
      <c r="F82" s="13">
        <v>86223</v>
      </c>
      <c r="G82" s="13">
        <v>199356</v>
      </c>
      <c r="H82" s="13">
        <v>124873</v>
      </c>
      <c r="I82" s="13">
        <v>2811868</v>
      </c>
      <c r="J82" s="13">
        <v>12319034</v>
      </c>
      <c r="K82" s="13">
        <v>305502</v>
      </c>
      <c r="L82" s="13">
        <v>1023536</v>
      </c>
      <c r="M82" s="13">
        <v>709377</v>
      </c>
      <c r="N82" s="13">
        <v>220746</v>
      </c>
      <c r="O82" s="3"/>
      <c r="P82" s="3"/>
      <c r="Q82" s="3"/>
      <c r="R82" s="3"/>
      <c r="S82" s="3"/>
    </row>
    <row r="83" spans="1:19" ht="17.25">
      <c r="A83" s="3"/>
      <c r="B83" s="30"/>
      <c r="C83" s="30"/>
      <c r="D83" s="30"/>
      <c r="E83" s="30"/>
      <c r="F83" s="30"/>
      <c r="G83" s="30"/>
      <c r="H83" s="30"/>
      <c r="I83" s="30"/>
      <c r="J83" s="28"/>
      <c r="K83" s="30"/>
      <c r="L83" s="30"/>
      <c r="M83" s="30"/>
      <c r="N83" s="30"/>
      <c r="O83" s="3"/>
      <c r="P83" s="3"/>
      <c r="Q83" s="3"/>
      <c r="R83" s="3"/>
      <c r="S83" s="3"/>
    </row>
    <row r="84" spans="1:19" ht="17.25">
      <c r="A84" s="3" t="s">
        <v>95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3"/>
      <c r="P84" s="3"/>
      <c r="Q84" s="3"/>
      <c r="R84" s="3"/>
      <c r="S84" s="3"/>
    </row>
    <row r="85" spans="1:19" ht="17.25">
      <c r="A85" s="6" t="s">
        <v>8</v>
      </c>
      <c r="B85" s="29">
        <f>1228+391</f>
        <v>1619</v>
      </c>
      <c r="C85" s="29">
        <f>346+82</f>
        <v>428</v>
      </c>
      <c r="D85" s="29">
        <f>1908+364</f>
        <v>2272</v>
      </c>
      <c r="E85" s="29">
        <f>448+86</f>
        <v>534</v>
      </c>
      <c r="F85" s="29">
        <f>108+31</f>
        <v>139</v>
      </c>
      <c r="G85" s="29">
        <f>169+45</f>
        <v>214</v>
      </c>
      <c r="H85" s="29">
        <f>178+87</f>
        <v>265</v>
      </c>
      <c r="I85" s="29">
        <f>6187+875</f>
        <v>7062</v>
      </c>
      <c r="J85" s="29">
        <f>14201+6180</f>
        <v>20381</v>
      </c>
      <c r="K85" s="29">
        <f>577+110</f>
        <v>687</v>
      </c>
      <c r="L85" s="29">
        <f>1502+281</f>
        <v>1783</v>
      </c>
      <c r="M85" s="29">
        <f>1061+266</f>
        <v>1327</v>
      </c>
      <c r="N85" s="29">
        <f>414+124</f>
        <v>538</v>
      </c>
      <c r="O85" s="3"/>
      <c r="P85" s="3"/>
      <c r="Q85" s="3"/>
      <c r="R85" s="3"/>
      <c r="S85" s="3"/>
    </row>
    <row r="86" spans="1:19" ht="17.25">
      <c r="A86" s="8" t="s">
        <v>9</v>
      </c>
      <c r="B86" s="29">
        <f>7046+4274</f>
        <v>11320</v>
      </c>
      <c r="C86" s="29">
        <f>1573+798</f>
        <v>2371</v>
      </c>
      <c r="D86" s="29">
        <f>10373+2884</f>
        <v>13257</v>
      </c>
      <c r="E86" s="29">
        <f>1802+644</f>
        <v>2446</v>
      </c>
      <c r="F86" s="29">
        <f>553+258</f>
        <v>811</v>
      </c>
      <c r="G86" s="29">
        <f>668+213</f>
        <v>881</v>
      </c>
      <c r="H86" s="29">
        <f>721+744</f>
        <v>1465</v>
      </c>
      <c r="I86" s="29">
        <f>29595+5121</f>
        <v>34716</v>
      </c>
      <c r="J86" s="29">
        <f>67473+53299</f>
        <v>120772</v>
      </c>
      <c r="K86" s="29">
        <f>2679+600</f>
        <v>3279</v>
      </c>
      <c r="L86" s="29">
        <f>7780+1977</f>
        <v>9757</v>
      </c>
      <c r="M86" s="29">
        <f>6796+1666</f>
        <v>8462</v>
      </c>
      <c r="N86" s="29">
        <f>2245+866</f>
        <v>3111</v>
      </c>
      <c r="O86" s="3"/>
      <c r="P86" s="3"/>
      <c r="Q86" s="3"/>
      <c r="R86" s="3"/>
      <c r="S86" s="3"/>
    </row>
    <row r="87" spans="1:19" ht="17.25">
      <c r="A87" s="8" t="s">
        <v>11</v>
      </c>
      <c r="B87" s="13">
        <v>234997</v>
      </c>
      <c r="C87" s="13">
        <v>35991</v>
      </c>
      <c r="D87" s="13">
        <v>237737</v>
      </c>
      <c r="E87" s="13">
        <v>42567</v>
      </c>
      <c r="F87" s="13">
        <v>11968</v>
      </c>
      <c r="G87" s="13">
        <v>17940</v>
      </c>
      <c r="H87" s="13">
        <v>18034</v>
      </c>
      <c r="I87" s="13">
        <v>713745</v>
      </c>
      <c r="J87" s="13">
        <v>3170285</v>
      </c>
      <c r="K87" s="13">
        <v>63240</v>
      </c>
      <c r="L87" s="13">
        <v>178536</v>
      </c>
      <c r="M87" s="13">
        <v>165442</v>
      </c>
      <c r="N87" s="13">
        <v>52744</v>
      </c>
      <c r="O87" s="3"/>
      <c r="P87" s="3"/>
      <c r="Q87" s="3"/>
      <c r="R87" s="3"/>
      <c r="S87" s="3"/>
    </row>
    <row r="88" spans="1:19" ht="17.25">
      <c r="A88" s="8" t="s">
        <v>10</v>
      </c>
      <c r="B88" s="13">
        <v>875556</v>
      </c>
      <c r="C88" s="13">
        <v>141940</v>
      </c>
      <c r="D88" s="13">
        <v>933370</v>
      </c>
      <c r="E88" s="13">
        <v>169903</v>
      </c>
      <c r="F88" s="13">
        <v>45841</v>
      </c>
      <c r="G88" s="13">
        <v>62118</v>
      </c>
      <c r="H88" s="13">
        <v>86635</v>
      </c>
      <c r="I88" s="13">
        <v>2673432</v>
      </c>
      <c r="J88" s="13">
        <v>18876234</v>
      </c>
      <c r="K88" s="13">
        <v>259653</v>
      </c>
      <c r="L88" s="13">
        <v>688810</v>
      </c>
      <c r="M88" s="13">
        <v>634719</v>
      </c>
      <c r="N88" s="13">
        <v>216248</v>
      </c>
      <c r="O88" s="3"/>
      <c r="P88" s="3"/>
      <c r="Q88" s="3"/>
      <c r="R88" s="3"/>
      <c r="S88" s="3"/>
    </row>
    <row r="89" spans="1:19" ht="17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3"/>
      <c r="P89" s="3"/>
      <c r="Q89" s="3"/>
      <c r="R89" s="3"/>
      <c r="S89" s="3"/>
    </row>
    <row r="90" spans="1:19" ht="17.25">
      <c r="A90" s="3" t="s">
        <v>22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7.25">
      <c r="A91" s="3" t="s">
        <v>23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7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7.25">
      <c r="A93" s="3" t="s">
        <v>70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7.25">
      <c r="A94" s="3" t="s">
        <v>24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7.25">
      <c r="A95" s="3" t="s">
        <v>25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7.25">
      <c r="A96" s="3" t="s">
        <v>26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7.25">
      <c r="A97" s="3" t="s">
        <v>27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7.25">
      <c r="A98" s="3" t="s">
        <v>28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7.25">
      <c r="A99" s="3" t="s">
        <v>29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7.25">
      <c r="A100" s="3" t="s">
        <v>30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7.25">
      <c r="A101" s="3" t="s">
        <v>31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7.25">
      <c r="A102" s="3" t="s">
        <v>32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7.25">
      <c r="A103" s="3" t="s">
        <v>33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7.25">
      <c r="A104" s="3" t="s">
        <v>34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7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7.25">
      <c r="A106" s="3" t="s">
        <v>97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7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7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2019-04-01T18:41:38Z</cp:lastPrinted>
  <dcterms:created xsi:type="dcterms:W3CDTF">1999-10-05T15:09:40Z</dcterms:created>
  <dcterms:modified xsi:type="dcterms:W3CDTF">2019-11-01T13:19:57Z</dcterms:modified>
  <cp:category/>
  <cp:version/>
  <cp:contentType/>
  <cp:contentStatus/>
</cp:coreProperties>
</file>