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h-13" sheetId="1" r:id="rId1"/>
  </sheets>
  <definedNames>
    <definedName name="_xlnm.Print_Area" localSheetId="0">'h-13'!$A$1:$AB$44</definedName>
  </definedNames>
  <calcPr fullCalcOnLoad="1"/>
</workbook>
</file>

<file path=xl/sharedStrings.xml><?xml version="1.0" encoding="utf-8"?>
<sst xmlns="http://schemas.openxmlformats.org/spreadsheetml/2006/main" count="122" uniqueCount="67">
  <si>
    <t>Type of Admission or Release</t>
  </si>
  <si>
    <t>Total Admissions</t>
  </si>
  <si>
    <t xml:space="preserve">  Commitments</t>
  </si>
  <si>
    <t xml:space="preserve">  Affirmation of Sentence</t>
  </si>
  <si>
    <t xml:space="preserve">  Parole Violators</t>
  </si>
  <si>
    <t xml:space="preserve">  Conditional Release Violators</t>
  </si>
  <si>
    <t xml:space="preserve">  All Other Admissions</t>
  </si>
  <si>
    <t>Under Custody All or Part of Year</t>
  </si>
  <si>
    <t>Total Releases</t>
  </si>
  <si>
    <t xml:space="preserve">  Parole</t>
  </si>
  <si>
    <t xml:space="preserve">  Death</t>
  </si>
  <si>
    <t xml:space="preserve">  Court Order</t>
  </si>
  <si>
    <t xml:space="preserve">  Escaped or Absconded</t>
  </si>
  <si>
    <t xml:space="preserve">  Transfer Outside Department</t>
  </si>
  <si>
    <t xml:space="preserve">  All Other Releases</t>
  </si>
  <si>
    <t>Total Population</t>
  </si>
  <si>
    <t>Net Change:  Number</t>
  </si>
  <si>
    <t>2002-03</t>
  </si>
  <si>
    <t>2003-04</t>
  </si>
  <si>
    <t>Inmate Population on April 1</t>
  </si>
  <si>
    <t xml:space="preserve">  Transfer From Outside Department</t>
  </si>
  <si>
    <t xml:space="preserve">  Returned From Escape/Abscond</t>
  </si>
  <si>
    <t>Inmate Population on March 31st</t>
  </si>
  <si>
    <t>1996-97</t>
  </si>
  <si>
    <t>1997-98</t>
  </si>
  <si>
    <t>2005-06</t>
  </si>
  <si>
    <t>2006-07</t>
  </si>
  <si>
    <t xml:space="preserve">  Conditional Release</t>
  </si>
  <si>
    <t>2007-08</t>
  </si>
  <si>
    <t>2008-09</t>
  </si>
  <si>
    <t xml:space="preserve">                      Percent</t>
  </si>
  <si>
    <t xml:space="preserve">  Maximum Expiration of Sentence</t>
  </si>
  <si>
    <t>2009-10</t>
  </si>
  <si>
    <t>2010-11</t>
  </si>
  <si>
    <t>NA</t>
  </si>
  <si>
    <t xml:space="preserve">  Alternative Drug Treatment Releases</t>
  </si>
  <si>
    <t>SOURCE:  New York State Department of Corrections and Community Supervision.</t>
  </si>
  <si>
    <t>2011-12</t>
  </si>
  <si>
    <t xml:space="preserve">  Alternate Drug Treatment Admissions</t>
  </si>
  <si>
    <t>2012-13</t>
  </si>
  <si>
    <t>2013-14</t>
  </si>
  <si>
    <t>2014-15</t>
  </si>
  <si>
    <t>2015-16</t>
  </si>
  <si>
    <t>2016-17</t>
  </si>
  <si>
    <t>X</t>
  </si>
  <si>
    <t>Inmate Admissions to and Releases from New York State Correctional Facilities by Type of Admission or Release</t>
  </si>
  <si>
    <t>2004-05</t>
  </si>
  <si>
    <t>2001-02</t>
  </si>
  <si>
    <t>2000-01</t>
  </si>
  <si>
    <t>1999-2000</t>
  </si>
  <si>
    <t>1998-99</t>
  </si>
  <si>
    <t xml:space="preserve">          1996-97</t>
  </si>
  <si>
    <t xml:space="preserve">          1995-96</t>
  </si>
  <si>
    <t xml:space="preserve">        1994-95</t>
  </si>
  <si>
    <t xml:space="preserve">          1993-94</t>
  </si>
  <si>
    <t xml:space="preserve">        1992-93</t>
  </si>
  <si>
    <t xml:space="preserve">        1991-92</t>
  </si>
  <si>
    <t xml:space="preserve">        1990-91</t>
  </si>
  <si>
    <t xml:space="preserve">        1989-90</t>
  </si>
  <si>
    <t xml:space="preserve">        1988-89</t>
  </si>
  <si>
    <t xml:space="preserve">        1987-88</t>
  </si>
  <si>
    <t>NA Not available.</t>
  </si>
  <si>
    <t>Fiscal Years 1987-88 — 2018-19</t>
  </si>
  <si>
    <t>2017-18</t>
  </si>
  <si>
    <t>2018-19</t>
  </si>
  <si>
    <r>
      <t>Detainees</t>
    </r>
    <r>
      <rPr>
        <vertAlign val="superscript"/>
        <sz val="11"/>
        <color indexed="8"/>
        <rFont val="Arial"/>
        <family val="2"/>
      </rPr>
      <t>1</t>
    </r>
  </si>
  <si>
    <r>
      <rPr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Parolees incarcerated in correctional facilities.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</si>
</sst>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9">
    <font>
      <sz val="12"/>
      <name val="Rockwell"/>
      <family val="0"/>
    </font>
    <font>
      <sz val="11"/>
      <color indexed="8"/>
      <name val="Calibri"/>
      <family val="2"/>
    </font>
    <font>
      <sz val="12"/>
      <name val="Clearface Regular"/>
      <family val="1"/>
    </font>
    <font>
      <sz val="12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Rockwel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Rockwell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Rockwell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</borders>
  <cellStyleXfs count="63">
    <xf numFmtId="37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37" fontId="35" fillId="2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37" fontId="40" fillId="2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37" fontId="0" fillId="2" borderId="0" xfId="0" applyNumberFormat="1" applyAlignment="1">
      <alignment/>
    </xf>
    <xf numFmtId="37" fontId="2" fillId="2" borderId="0" xfId="0" applyNumberFormat="1" applyFont="1" applyAlignment="1">
      <alignment/>
    </xf>
    <xf numFmtId="37" fontId="3" fillId="2" borderId="0" xfId="0" applyNumberFormat="1" applyFont="1" applyAlignment="1">
      <alignment/>
    </xf>
    <xf numFmtId="37" fontId="3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center"/>
    </xf>
    <xf numFmtId="37" fontId="5" fillId="2" borderId="0" xfId="0" applyNumberFormat="1" applyFont="1" applyAlignment="1">
      <alignment/>
    </xf>
    <xf numFmtId="37" fontId="5" fillId="2" borderId="0" xfId="0" applyNumberFormat="1" applyFont="1" applyAlignment="1">
      <alignment/>
    </xf>
    <xf numFmtId="37" fontId="6" fillId="2" borderId="0" xfId="0" applyNumberFormat="1" applyFont="1" applyAlignment="1">
      <alignment horizontal="center"/>
    </xf>
    <xf numFmtId="37" fontId="5" fillId="2" borderId="0" xfId="0" applyNumberFormat="1" applyFont="1" applyAlignment="1">
      <alignment horizontal="center"/>
    </xf>
    <xf numFmtId="37" fontId="6" fillId="2" borderId="0" xfId="0" applyNumberFormat="1" applyFont="1" applyAlignment="1">
      <alignment horizontal="left"/>
    </xf>
    <xf numFmtId="37" fontId="7" fillId="2" borderId="10" xfId="0" applyFont="1" applyBorder="1" applyAlignment="1">
      <alignment/>
    </xf>
    <xf numFmtId="37" fontId="7" fillId="2" borderId="10" xfId="0" applyFont="1" applyBorder="1" applyAlignment="1">
      <alignment horizontal="right"/>
    </xf>
    <xf numFmtId="0" fontId="7" fillId="2" borderId="10" xfId="0" applyNumberFormat="1" applyFont="1" applyBorder="1" applyAlignment="1">
      <alignment horizontal="right"/>
    </xf>
    <xf numFmtId="37" fontId="8" fillId="2" borderId="10" xfId="0" applyNumberFormat="1" applyFont="1" applyBorder="1" applyAlignment="1">
      <alignment horizontal="right"/>
    </xf>
    <xf numFmtId="37" fontId="8" fillId="2" borderId="0" xfId="0" applyNumberFormat="1" applyFont="1" applyAlignment="1">
      <alignment/>
    </xf>
    <xf numFmtId="37" fontId="7" fillId="2" borderId="11" xfId="0" applyFont="1" applyBorder="1" applyAlignment="1">
      <alignment/>
    </xf>
    <xf numFmtId="37" fontId="7" fillId="2" borderId="0" xfId="0" applyFont="1" applyBorder="1" applyAlignment="1">
      <alignment/>
    </xf>
    <xf numFmtId="37" fontId="8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2" borderId="0" xfId="0" applyNumberFormat="1" applyFont="1" applyAlignment="1">
      <alignment/>
    </xf>
    <xf numFmtId="37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/>
    </xf>
    <xf numFmtId="37" fontId="7" fillId="0" borderId="0" xfId="0" applyFont="1" applyFill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Fill="1" applyBorder="1" applyAlignment="1">
      <alignment/>
    </xf>
    <xf numFmtId="37" fontId="7" fillId="2" borderId="0" xfId="0" applyFont="1" applyBorder="1" applyAlignment="1">
      <alignment/>
    </xf>
    <xf numFmtId="164" fontId="7" fillId="2" borderId="0" xfId="0" applyNumberFormat="1" applyFont="1" applyBorder="1" applyAlignment="1">
      <alignment/>
    </xf>
    <xf numFmtId="164" fontId="7" fillId="2" borderId="0" xfId="0" applyNumberFormat="1" applyFont="1" applyFill="1" applyBorder="1" applyAlignment="1">
      <alignment/>
    </xf>
    <xf numFmtId="164" fontId="7" fillId="2" borderId="0" xfId="0" applyNumberFormat="1" applyFont="1" applyFill="1" applyBorder="1" applyAlignment="1" quotePrefix="1">
      <alignment/>
    </xf>
    <xf numFmtId="164" fontId="7" fillId="2" borderId="12" xfId="0" applyNumberFormat="1" applyFont="1" applyFill="1" applyBorder="1" applyAlignment="1" quotePrefix="1">
      <alignment/>
    </xf>
    <xf numFmtId="37" fontId="8" fillId="2" borderId="0" xfId="0" applyNumberFormat="1" applyFont="1" applyBorder="1" applyAlignment="1">
      <alignment/>
    </xf>
    <xf numFmtId="37" fontId="7" fillId="2" borderId="11" xfId="0" applyFont="1" applyFill="1" applyBorder="1" applyAlignment="1">
      <alignment/>
    </xf>
    <xf numFmtId="3" fontId="8" fillId="2" borderId="0" xfId="0" applyNumberFormat="1" applyFont="1" applyBorder="1" applyAlignment="1">
      <alignment/>
    </xf>
    <xf numFmtId="5" fontId="8" fillId="2" borderId="0" xfId="0" applyNumberFormat="1" applyFont="1" applyAlignment="1" applyProtection="1">
      <alignment/>
      <protection locked="0"/>
    </xf>
    <xf numFmtId="37" fontId="9" fillId="2" borderId="0" xfId="0" applyNumberFormat="1" applyFont="1" applyBorder="1" applyAlignment="1">
      <alignment/>
    </xf>
    <xf numFmtId="37" fontId="9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3" fontId="7" fillId="2" borderId="0" xfId="0" applyNumberFormat="1" applyFont="1" applyBorder="1" applyAlignment="1">
      <alignment horizontal="right"/>
    </xf>
    <xf numFmtId="0" fontId="48" fillId="34" borderId="10" xfId="0" applyNumberFormat="1" applyFont="1" applyFill="1" applyBorder="1" applyAlignment="1">
      <alignment horizontal="right"/>
    </xf>
    <xf numFmtId="37" fontId="48" fillId="34" borderId="11" xfId="0" applyFont="1" applyFill="1" applyBorder="1" applyAlignment="1">
      <alignment/>
    </xf>
    <xf numFmtId="3" fontId="48" fillId="34" borderId="0" xfId="0" applyNumberFormat="1" applyFont="1" applyFill="1" applyBorder="1" applyAlignment="1">
      <alignment/>
    </xf>
    <xf numFmtId="3" fontId="48" fillId="35" borderId="0" xfId="0" applyNumberFormat="1" applyFont="1" applyFill="1" applyBorder="1" applyAlignment="1">
      <alignment/>
    </xf>
    <xf numFmtId="3" fontId="48" fillId="35" borderId="0" xfId="0" applyNumberFormat="1" applyFont="1" applyFill="1" applyBorder="1" applyAlignment="1">
      <alignment horizontal="right"/>
    </xf>
    <xf numFmtId="164" fontId="48" fillId="35" borderId="0" xfId="0" applyNumberFormat="1" applyFont="1" applyFill="1" applyBorder="1" applyAlignment="1" quotePrefix="1">
      <alignment/>
    </xf>
    <xf numFmtId="37" fontId="8" fillId="2" borderId="11" xfId="0" applyNumberFormat="1" applyFont="1" applyBorder="1" applyAlignment="1">
      <alignment/>
    </xf>
    <xf numFmtId="37" fontId="48" fillId="34" borderId="10" xfId="0" applyFont="1" applyFill="1" applyBorder="1" applyAlignment="1">
      <alignment horizontal="right"/>
    </xf>
    <xf numFmtId="3" fontId="48" fillId="34" borderId="0" xfId="0" applyNumberFormat="1" applyFont="1" applyFill="1" applyBorder="1" applyAlignment="1">
      <alignment/>
    </xf>
    <xf numFmtId="3" fontId="48" fillId="35" borderId="0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164" fontId="48" fillId="35" borderId="0" xfId="0" applyNumberFormat="1" applyFont="1" applyFill="1" applyBorder="1" applyAlignment="1" quotePrefix="1">
      <alignment horizontal="right"/>
    </xf>
    <xf numFmtId="37" fontId="2" fillId="2" borderId="11" xfId="0" applyNumberFormat="1" applyFont="1" applyBorder="1" applyAlignment="1">
      <alignment/>
    </xf>
    <xf numFmtId="37" fontId="8" fillId="2" borderId="0" xfId="0" applyNumberFormat="1" applyFont="1" applyBorder="1" applyAlignment="1">
      <alignment horizontal="right"/>
    </xf>
    <xf numFmtId="164" fontId="7" fillId="2" borderId="0" xfId="0" applyNumberFormat="1" applyFont="1" applyFill="1" applyBorder="1" applyAlignment="1" quotePrefix="1">
      <alignment horizontal="right"/>
    </xf>
    <xf numFmtId="37" fontId="8" fillId="2" borderId="11" xfId="0" applyNumberFormat="1" applyFont="1" applyBorder="1" applyAlignment="1">
      <alignment horizontal="right"/>
    </xf>
    <xf numFmtId="164" fontId="48" fillId="34" borderId="0" xfId="0" applyNumberFormat="1" applyFont="1" applyFill="1" applyBorder="1" applyAlignment="1" quotePrefix="1">
      <alignment/>
    </xf>
    <xf numFmtId="37" fontId="8" fillId="2" borderId="13" xfId="0" applyNumberFormat="1" applyFont="1" applyBorder="1" applyAlignment="1">
      <alignment horizontal="right"/>
    </xf>
    <xf numFmtId="164" fontId="8" fillId="2" borderId="0" xfId="0" applyNumberFormat="1" applyFont="1" applyAlignment="1" quotePrefix="1">
      <alignment horizontal="right"/>
    </xf>
    <xf numFmtId="37" fontId="8" fillId="34" borderId="14" xfId="0" applyNumberFormat="1" applyFont="1" applyFill="1" applyBorder="1" applyAlignment="1">
      <alignment horizontal="right"/>
    </xf>
    <xf numFmtId="37" fontId="8" fillId="34" borderId="0" xfId="0" applyNumberFormat="1" applyFont="1" applyFill="1" applyBorder="1" applyAlignment="1">
      <alignment/>
    </xf>
    <xf numFmtId="3" fontId="8" fillId="34" borderId="0" xfId="0" applyNumberFormat="1" applyFont="1" applyFill="1" applyBorder="1" applyAlignment="1">
      <alignment/>
    </xf>
    <xf numFmtId="164" fontId="8" fillId="34" borderId="0" xfId="0" applyNumberFormat="1" applyFont="1" applyFill="1" applyBorder="1" applyAlignment="1" quotePrefix="1">
      <alignment/>
    </xf>
    <xf numFmtId="164" fontId="2" fillId="2" borderId="0" xfId="0" applyNumberFormat="1" applyFont="1" applyAlignment="1">
      <alignment horizontal="right"/>
    </xf>
    <xf numFmtId="3" fontId="8" fillId="2" borderId="0" xfId="0" applyNumberFormat="1" applyFont="1" applyAlignment="1">
      <alignment horizontal="right"/>
    </xf>
    <xf numFmtId="3" fontId="8" fillId="34" borderId="0" xfId="0" applyNumberFormat="1" applyFont="1" applyFill="1" applyBorder="1" applyAlignment="1">
      <alignment horizontal="right"/>
    </xf>
    <xf numFmtId="164" fontId="8" fillId="34" borderId="0" xfId="0" applyNumberFormat="1" applyFont="1" applyFill="1" applyBorder="1" applyAlignment="1">
      <alignment/>
    </xf>
    <xf numFmtId="37" fontId="2" fillId="2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9"/>
  <sheetViews>
    <sheetView showGridLines="0" tabSelected="1" showOutlineSymbols="0" zoomScale="66" zoomScaleNormal="66" zoomScaleSheetLayoutView="100" workbookViewId="0" topLeftCell="A1">
      <selection activeCell="A1" sqref="A1"/>
    </sheetView>
  </sheetViews>
  <sheetFormatPr defaultColWidth="11.4453125" defaultRowHeight="15.75"/>
  <cols>
    <col min="1" max="1" width="30.88671875" style="1" customWidth="1"/>
    <col min="2" max="7" width="11.6640625" style="1" hidden="1" customWidth="1"/>
    <col min="8" max="9" width="11.6640625" style="1" customWidth="1"/>
    <col min="10" max="19" width="11.77734375" style="1" customWidth="1"/>
    <col min="20" max="236" width="11.6640625" style="1" customWidth="1"/>
    <col min="237" max="16384" width="11.4453125" style="1" customWidth="1"/>
  </cols>
  <sheetData>
    <row r="1" spans="1:29" ht="20.25">
      <c r="A1" s="9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6"/>
      <c r="V1" s="6"/>
      <c r="W1" s="6"/>
      <c r="X1" s="6"/>
      <c r="Y1" s="6"/>
      <c r="Z1" s="6"/>
      <c r="AA1" s="6"/>
      <c r="AB1" s="6"/>
      <c r="AC1" s="6"/>
    </row>
    <row r="2" spans="1:29" ht="20.25">
      <c r="A2" s="9" t="s">
        <v>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6"/>
      <c r="V2" s="6"/>
      <c r="W2" s="6"/>
      <c r="X2" s="6"/>
      <c r="Y2" s="6"/>
      <c r="Z2" s="6"/>
      <c r="AA2" s="6"/>
      <c r="AB2" s="6"/>
      <c r="AC2" s="6"/>
    </row>
    <row r="3" spans="1:29" ht="2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39" ht="15.75">
      <c r="A4" s="10" t="s">
        <v>0</v>
      </c>
      <c r="B4" s="11" t="s">
        <v>23</v>
      </c>
      <c r="C4" s="11" t="s">
        <v>24</v>
      </c>
      <c r="D4" s="11" t="s">
        <v>17</v>
      </c>
      <c r="E4" s="12" t="s">
        <v>18</v>
      </c>
      <c r="F4" s="12" t="s">
        <v>25</v>
      </c>
      <c r="G4" s="12" t="s">
        <v>26</v>
      </c>
      <c r="H4" s="13" t="s">
        <v>64</v>
      </c>
      <c r="I4" s="13" t="s">
        <v>63</v>
      </c>
      <c r="J4" s="13" t="s">
        <v>43</v>
      </c>
      <c r="K4" s="13" t="s">
        <v>42</v>
      </c>
      <c r="L4" s="13" t="s">
        <v>41</v>
      </c>
      <c r="M4" s="13" t="s">
        <v>40</v>
      </c>
      <c r="N4" s="13" t="s">
        <v>39</v>
      </c>
      <c r="O4" s="13" t="s">
        <v>37</v>
      </c>
      <c r="P4" s="13" t="s">
        <v>33</v>
      </c>
      <c r="Q4" s="13" t="s">
        <v>32</v>
      </c>
      <c r="R4" s="12" t="s">
        <v>29</v>
      </c>
      <c r="S4" s="12" t="s">
        <v>28</v>
      </c>
      <c r="T4" s="43" t="s">
        <v>26</v>
      </c>
      <c r="U4" s="43" t="s">
        <v>25</v>
      </c>
      <c r="V4" s="43" t="s">
        <v>46</v>
      </c>
      <c r="W4" s="43" t="s">
        <v>18</v>
      </c>
      <c r="X4" s="50" t="s">
        <v>17</v>
      </c>
      <c r="Y4" s="11" t="s">
        <v>47</v>
      </c>
      <c r="Z4" s="50" t="s">
        <v>48</v>
      </c>
      <c r="AA4" s="50" t="s">
        <v>49</v>
      </c>
      <c r="AB4" s="11" t="s">
        <v>50</v>
      </c>
      <c r="AC4" s="50" t="s">
        <v>24</v>
      </c>
      <c r="AD4" s="60" t="s">
        <v>51</v>
      </c>
      <c r="AE4" s="62" t="s">
        <v>52</v>
      </c>
      <c r="AF4" s="60" t="s">
        <v>53</v>
      </c>
      <c r="AG4" s="62" t="s">
        <v>54</v>
      </c>
      <c r="AH4" s="62" t="s">
        <v>55</v>
      </c>
      <c r="AI4" s="62" t="s">
        <v>56</v>
      </c>
      <c r="AJ4" s="62" t="s">
        <v>57</v>
      </c>
      <c r="AK4" s="62" t="s">
        <v>58</v>
      </c>
      <c r="AL4" s="62" t="s">
        <v>59</v>
      </c>
      <c r="AM4" s="62" t="s">
        <v>60</v>
      </c>
    </row>
    <row r="5" spans="1:39" ht="15.75">
      <c r="A5" s="15"/>
      <c r="B5" s="15"/>
      <c r="C5" s="15"/>
      <c r="D5" s="15"/>
      <c r="E5" s="15"/>
      <c r="F5" s="15"/>
      <c r="G5" s="15"/>
      <c r="H5" s="16"/>
      <c r="I5" s="16"/>
      <c r="J5" s="14"/>
      <c r="K5" s="14"/>
      <c r="L5" s="14"/>
      <c r="M5" s="14"/>
      <c r="N5" s="14"/>
      <c r="O5" s="14"/>
      <c r="P5" s="14"/>
      <c r="Q5" s="17"/>
      <c r="R5" s="15"/>
      <c r="S5" s="15"/>
      <c r="T5" s="44"/>
      <c r="U5" s="44"/>
      <c r="V5" s="44"/>
      <c r="W5" s="44"/>
      <c r="X5" s="44"/>
      <c r="Y5" s="15"/>
      <c r="Z5" s="44"/>
      <c r="AA5" s="44"/>
      <c r="AB5" s="15"/>
      <c r="AC5" s="44"/>
      <c r="AD5" s="14"/>
      <c r="AE5" s="63"/>
      <c r="AF5" s="14"/>
      <c r="AG5" s="63"/>
      <c r="AH5" s="63"/>
      <c r="AI5" s="63"/>
      <c r="AJ5" s="63"/>
      <c r="AK5" s="63"/>
      <c r="AL5" s="63"/>
      <c r="AM5" s="63"/>
    </row>
    <row r="6" spans="1:39" ht="15.75">
      <c r="A6" s="16" t="s">
        <v>19</v>
      </c>
      <c r="B6" s="27">
        <v>68366</v>
      </c>
      <c r="C6" s="27">
        <v>69465</v>
      </c>
      <c r="D6" s="18">
        <v>66976</v>
      </c>
      <c r="E6" s="18">
        <v>66369</v>
      </c>
      <c r="F6" s="18">
        <v>63307</v>
      </c>
      <c r="G6" s="18">
        <v>62981</v>
      </c>
      <c r="H6" s="18">
        <v>48851</v>
      </c>
      <c r="I6" s="18">
        <v>50613</v>
      </c>
      <c r="J6" s="40">
        <v>51405</v>
      </c>
      <c r="K6" s="40">
        <v>52274</v>
      </c>
      <c r="L6" s="40">
        <v>53394</v>
      </c>
      <c r="M6" s="40">
        <v>54031</v>
      </c>
      <c r="N6" s="40">
        <v>55355</v>
      </c>
      <c r="O6" s="20">
        <v>56466</v>
      </c>
      <c r="P6" s="20">
        <v>57664</v>
      </c>
      <c r="Q6" s="20">
        <v>60025</v>
      </c>
      <c r="R6" s="19">
        <v>62580</v>
      </c>
      <c r="S6" s="19">
        <v>63577</v>
      </c>
      <c r="T6" s="45">
        <v>62981</v>
      </c>
      <c r="U6" s="45">
        <v>63307</v>
      </c>
      <c r="V6" s="45">
        <v>64794</v>
      </c>
      <c r="W6" s="45">
        <v>66369</v>
      </c>
      <c r="X6" s="45">
        <v>66976</v>
      </c>
      <c r="Y6" s="18">
        <v>69507</v>
      </c>
      <c r="Z6" s="51">
        <v>71423</v>
      </c>
      <c r="AA6" s="51">
        <v>70287</v>
      </c>
      <c r="AB6" s="27">
        <v>69305</v>
      </c>
      <c r="AC6" s="51">
        <v>69465</v>
      </c>
      <c r="AD6" s="40">
        <v>68366</v>
      </c>
      <c r="AE6" s="64">
        <v>67814</v>
      </c>
      <c r="AF6" s="40">
        <v>64677</v>
      </c>
      <c r="AG6" s="64">
        <v>62950</v>
      </c>
      <c r="AH6" s="64">
        <v>59033</v>
      </c>
      <c r="AI6" s="64">
        <v>54746</v>
      </c>
      <c r="AJ6" s="64">
        <v>53345</v>
      </c>
      <c r="AK6" s="64">
        <v>45566</v>
      </c>
      <c r="AL6" s="64">
        <v>41766</v>
      </c>
      <c r="AM6" s="64">
        <v>39107</v>
      </c>
    </row>
    <row r="7" spans="1:39" ht="15.75">
      <c r="A7" s="16"/>
      <c r="B7" s="27"/>
      <c r="C7" s="27"/>
      <c r="D7" s="18"/>
      <c r="E7" s="18"/>
      <c r="F7" s="18"/>
      <c r="G7" s="18"/>
      <c r="H7" s="18"/>
      <c r="I7" s="18"/>
      <c r="J7" s="40"/>
      <c r="K7" s="40"/>
      <c r="L7" s="40"/>
      <c r="M7" s="40"/>
      <c r="N7" s="40"/>
      <c r="O7" s="21"/>
      <c r="P7" s="21"/>
      <c r="Q7" s="21"/>
      <c r="R7" s="18"/>
      <c r="S7" s="18"/>
      <c r="T7" s="45"/>
      <c r="U7" s="45"/>
      <c r="V7" s="45"/>
      <c r="W7" s="45"/>
      <c r="X7" s="45"/>
      <c r="Y7" s="18"/>
      <c r="Z7" s="51"/>
      <c r="AA7" s="51"/>
      <c r="AB7" s="27"/>
      <c r="AC7" s="51"/>
      <c r="AD7" s="40"/>
      <c r="AE7" s="64"/>
      <c r="AF7" s="40"/>
      <c r="AG7" s="64"/>
      <c r="AH7" s="64"/>
      <c r="AI7" s="64"/>
      <c r="AJ7" s="64"/>
      <c r="AK7" s="64"/>
      <c r="AL7" s="64"/>
      <c r="AM7" s="64"/>
    </row>
    <row r="8" spans="1:39" ht="15.75">
      <c r="A8" s="16" t="s">
        <v>1</v>
      </c>
      <c r="B8" s="27">
        <f aca="true" t="shared" si="0" ref="B8:G8">SUM(B9:B16)</f>
        <v>32292</v>
      </c>
      <c r="C8" s="28">
        <f t="shared" si="0"/>
        <v>29342</v>
      </c>
      <c r="D8" s="23">
        <f t="shared" si="0"/>
        <v>27149</v>
      </c>
      <c r="E8" s="23">
        <f t="shared" si="0"/>
        <v>26674</v>
      </c>
      <c r="F8" s="23">
        <f t="shared" si="0"/>
        <v>25772</v>
      </c>
      <c r="G8" s="23">
        <f t="shared" si="0"/>
        <v>27204</v>
      </c>
      <c r="H8" s="23">
        <f>SUM(H9:H16)</f>
        <v>19002</v>
      </c>
      <c r="I8" s="23">
        <f>SUM(I9:I16)</f>
        <v>20642</v>
      </c>
      <c r="J8" s="21">
        <v>21727</v>
      </c>
      <c r="K8" s="21">
        <v>21558</v>
      </c>
      <c r="L8" s="21">
        <v>22307</v>
      </c>
      <c r="M8" s="21">
        <v>23262</v>
      </c>
      <c r="N8" s="21">
        <v>23289</v>
      </c>
      <c r="O8" s="21">
        <v>24145</v>
      </c>
      <c r="P8" s="21">
        <v>24502</v>
      </c>
      <c r="Q8" s="21">
        <v>24793</v>
      </c>
      <c r="R8" s="23">
        <v>26153</v>
      </c>
      <c r="S8" s="23">
        <v>27940</v>
      </c>
      <c r="T8" s="46">
        <v>27204</v>
      </c>
      <c r="U8" s="46">
        <v>25772</v>
      </c>
      <c r="V8" s="46">
        <v>25179</v>
      </c>
      <c r="W8" s="46">
        <v>26674</v>
      </c>
      <c r="X8" s="46">
        <v>27149</v>
      </c>
      <c r="Y8" s="23">
        <f>SUM(Y9:Y16)</f>
        <v>26279</v>
      </c>
      <c r="Z8" s="52">
        <v>27909</v>
      </c>
      <c r="AA8" s="52">
        <v>30076</v>
      </c>
      <c r="AB8" s="28">
        <f>SUM(AB9:AB16)</f>
        <v>28382</v>
      </c>
      <c r="AC8" s="51">
        <v>29342</v>
      </c>
      <c r="AD8" s="40">
        <f>SUM(AD9:AD16)</f>
        <v>32292</v>
      </c>
      <c r="AE8" s="64">
        <v>33177</v>
      </c>
      <c r="AF8" s="40">
        <f>SUM(AF9:AF16)</f>
        <v>35443</v>
      </c>
      <c r="AG8" s="64">
        <v>35040</v>
      </c>
      <c r="AH8" s="64">
        <v>33096</v>
      </c>
      <c r="AI8" s="64">
        <v>31134</v>
      </c>
      <c r="AJ8" s="64">
        <v>28101</v>
      </c>
      <c r="AK8" s="64">
        <v>31092</v>
      </c>
      <c r="AL8" s="64">
        <v>23702</v>
      </c>
      <c r="AM8" s="64">
        <v>21518</v>
      </c>
    </row>
    <row r="9" spans="1:39" ht="15.75">
      <c r="A9" s="16" t="s">
        <v>2</v>
      </c>
      <c r="B9" s="27">
        <f>21306+270</f>
        <v>21576</v>
      </c>
      <c r="C9" s="28">
        <f>20251+159</f>
        <v>20410</v>
      </c>
      <c r="D9" s="23">
        <f>17229+19</f>
        <v>17248</v>
      </c>
      <c r="E9" s="23">
        <v>17143</v>
      </c>
      <c r="F9" s="23">
        <v>16622</v>
      </c>
      <c r="G9" s="23">
        <v>16953</v>
      </c>
      <c r="H9" s="23">
        <v>11193</v>
      </c>
      <c r="I9" s="23">
        <v>12599</v>
      </c>
      <c r="J9" s="21">
        <v>12939</v>
      </c>
      <c r="K9" s="21">
        <v>12645</v>
      </c>
      <c r="L9" s="21">
        <v>13168</v>
      </c>
      <c r="M9" s="21">
        <v>13649</v>
      </c>
      <c r="N9" s="21">
        <v>13858</v>
      </c>
      <c r="O9" s="21">
        <v>14395</v>
      </c>
      <c r="P9" s="21">
        <v>14886</v>
      </c>
      <c r="Q9" s="21">
        <v>14867</v>
      </c>
      <c r="R9" s="23">
        <v>15675</v>
      </c>
      <c r="S9" s="23">
        <v>16976</v>
      </c>
      <c r="T9" s="46">
        <v>16953</v>
      </c>
      <c r="U9" s="46">
        <v>16622</v>
      </c>
      <c r="V9" s="46">
        <v>16218</v>
      </c>
      <c r="W9" s="46">
        <v>17143</v>
      </c>
      <c r="X9" s="46">
        <v>17248</v>
      </c>
      <c r="Y9" s="23">
        <v>16367</v>
      </c>
      <c r="Z9" s="52">
        <v>17909</v>
      </c>
      <c r="AA9" s="52">
        <v>19626</v>
      </c>
      <c r="AB9" s="28">
        <f>18929+107</f>
        <v>19036</v>
      </c>
      <c r="AC9" s="51">
        <v>20410</v>
      </c>
      <c r="AD9" s="40">
        <v>21576</v>
      </c>
      <c r="AE9" s="64">
        <v>21977</v>
      </c>
      <c r="AF9" s="40">
        <v>23595</v>
      </c>
      <c r="AG9" s="64">
        <v>24376</v>
      </c>
      <c r="AH9" s="64">
        <v>24639</v>
      </c>
      <c r="AI9" s="64">
        <v>25593</v>
      </c>
      <c r="AJ9" s="64">
        <v>21811</v>
      </c>
      <c r="AK9" s="64">
        <v>23285</v>
      </c>
      <c r="AL9" s="64">
        <v>17819</v>
      </c>
      <c r="AM9" s="64">
        <v>16307</v>
      </c>
    </row>
    <row r="10" spans="1:39" ht="15.75">
      <c r="A10" s="16" t="s">
        <v>20</v>
      </c>
      <c r="B10" s="27">
        <f>512+7</f>
        <v>519</v>
      </c>
      <c r="C10" s="28">
        <f>553+20</f>
        <v>573</v>
      </c>
      <c r="D10" s="23">
        <f>483+54</f>
        <v>537</v>
      </c>
      <c r="E10" s="23">
        <v>535</v>
      </c>
      <c r="F10" s="23">
        <v>483</v>
      </c>
      <c r="G10" s="23">
        <f>435+16</f>
        <v>451</v>
      </c>
      <c r="H10" s="23">
        <v>187</v>
      </c>
      <c r="I10" s="23">
        <v>270</v>
      </c>
      <c r="J10" s="21">
        <v>300</v>
      </c>
      <c r="K10" s="21">
        <v>398</v>
      </c>
      <c r="L10" s="21">
        <v>658</v>
      </c>
      <c r="M10" s="21">
        <v>272</v>
      </c>
      <c r="N10" s="21">
        <v>273</v>
      </c>
      <c r="O10" s="21">
        <v>320</v>
      </c>
      <c r="P10" s="21">
        <v>306</v>
      </c>
      <c r="Q10" s="21">
        <v>417</v>
      </c>
      <c r="R10" s="23">
        <v>490</v>
      </c>
      <c r="S10" s="23">
        <v>491</v>
      </c>
      <c r="T10" s="46">
        <v>451</v>
      </c>
      <c r="U10" s="46">
        <v>483</v>
      </c>
      <c r="V10" s="46">
        <v>475</v>
      </c>
      <c r="W10" s="46">
        <v>535</v>
      </c>
      <c r="X10" s="46">
        <v>537</v>
      </c>
      <c r="Y10" s="23">
        <v>459</v>
      </c>
      <c r="Z10" s="52">
        <v>433</v>
      </c>
      <c r="AA10" s="52">
        <v>517</v>
      </c>
      <c r="AB10" s="28">
        <v>583</v>
      </c>
      <c r="AC10" s="51">
        <v>573</v>
      </c>
      <c r="AD10" s="40">
        <v>519</v>
      </c>
      <c r="AE10" s="64">
        <v>590</v>
      </c>
      <c r="AF10" s="40">
        <v>599</v>
      </c>
      <c r="AG10" s="64">
        <v>629</v>
      </c>
      <c r="AH10" s="64">
        <v>633</v>
      </c>
      <c r="AI10" s="64">
        <v>778</v>
      </c>
      <c r="AJ10" s="64">
        <v>984</v>
      </c>
      <c r="AK10" s="64">
        <v>1038</v>
      </c>
      <c r="AL10" s="64">
        <v>995</v>
      </c>
      <c r="AM10" s="64">
        <v>947</v>
      </c>
    </row>
    <row r="11" spans="1:39" ht="15.75">
      <c r="A11" s="16" t="s">
        <v>3</v>
      </c>
      <c r="B11" s="27">
        <v>97</v>
      </c>
      <c r="C11" s="28">
        <v>85</v>
      </c>
      <c r="D11" s="23">
        <v>67</v>
      </c>
      <c r="E11" s="23">
        <v>63</v>
      </c>
      <c r="F11" s="23">
        <v>70</v>
      </c>
      <c r="G11" s="23">
        <v>65</v>
      </c>
      <c r="H11" s="23">
        <v>74</v>
      </c>
      <c r="I11" s="23">
        <v>95</v>
      </c>
      <c r="J11" s="21">
        <v>92</v>
      </c>
      <c r="K11" s="21">
        <v>89</v>
      </c>
      <c r="L11" s="21">
        <v>91</v>
      </c>
      <c r="M11" s="21">
        <v>56</v>
      </c>
      <c r="N11" s="21">
        <v>59</v>
      </c>
      <c r="O11" s="21">
        <v>57</v>
      </c>
      <c r="P11" s="21">
        <v>86</v>
      </c>
      <c r="Q11" s="21">
        <v>80</v>
      </c>
      <c r="R11" s="23">
        <v>87</v>
      </c>
      <c r="S11" s="23">
        <v>69</v>
      </c>
      <c r="T11" s="46">
        <v>65</v>
      </c>
      <c r="U11" s="46">
        <v>70</v>
      </c>
      <c r="V11" s="46">
        <v>51</v>
      </c>
      <c r="W11" s="46">
        <v>63</v>
      </c>
      <c r="X11" s="46">
        <v>67</v>
      </c>
      <c r="Y11" s="23">
        <v>48</v>
      </c>
      <c r="Z11" s="52">
        <v>49</v>
      </c>
      <c r="AA11" s="52">
        <v>61</v>
      </c>
      <c r="AB11" s="28">
        <v>68</v>
      </c>
      <c r="AC11" s="51">
        <v>85</v>
      </c>
      <c r="AD11" s="40">
        <v>97</v>
      </c>
      <c r="AE11" s="64">
        <v>137</v>
      </c>
      <c r="AF11" s="40">
        <v>113</v>
      </c>
      <c r="AG11" s="64">
        <v>113</v>
      </c>
      <c r="AH11" s="64">
        <v>89</v>
      </c>
      <c r="AI11" s="64">
        <v>114</v>
      </c>
      <c r="AJ11" s="64">
        <v>90</v>
      </c>
      <c r="AK11" s="64">
        <v>80</v>
      </c>
      <c r="AL11" s="64">
        <v>69</v>
      </c>
      <c r="AM11" s="64">
        <v>58</v>
      </c>
    </row>
    <row r="12" spans="1:39" ht="15.75">
      <c r="A12" s="16" t="s">
        <v>4</v>
      </c>
      <c r="B12" s="27">
        <v>7133</v>
      </c>
      <c r="C12" s="28">
        <v>5736</v>
      </c>
      <c r="D12" s="23">
        <v>6843</v>
      </c>
      <c r="E12" s="23">
        <v>6403</v>
      </c>
      <c r="F12" s="23">
        <v>5861</v>
      </c>
      <c r="G12" s="23">
        <v>6031</v>
      </c>
      <c r="H12" s="23">
        <v>1890</v>
      </c>
      <c r="I12" s="23">
        <v>1710</v>
      </c>
      <c r="J12" s="21">
        <v>1890</v>
      </c>
      <c r="K12" s="21">
        <v>1857</v>
      </c>
      <c r="L12" s="21">
        <v>1909</v>
      </c>
      <c r="M12" s="21">
        <v>2129</v>
      </c>
      <c r="N12" s="21">
        <v>2278</v>
      </c>
      <c r="O12" s="21">
        <v>2556</v>
      </c>
      <c r="P12" s="21">
        <v>2878</v>
      </c>
      <c r="Q12" s="21">
        <v>3459</v>
      </c>
      <c r="R12" s="23">
        <v>4306</v>
      </c>
      <c r="S12" s="23">
        <v>5516</v>
      </c>
      <c r="T12" s="46">
        <v>6031</v>
      </c>
      <c r="U12" s="46">
        <v>5861</v>
      </c>
      <c r="V12" s="46">
        <v>5940</v>
      </c>
      <c r="W12" s="46">
        <v>6403</v>
      </c>
      <c r="X12" s="46">
        <v>6843</v>
      </c>
      <c r="Y12" s="23">
        <v>6883</v>
      </c>
      <c r="Z12" s="52">
        <v>7033</v>
      </c>
      <c r="AA12" s="52">
        <v>7394</v>
      </c>
      <c r="AB12" s="28">
        <v>6485</v>
      </c>
      <c r="AC12" s="51">
        <v>5736</v>
      </c>
      <c r="AD12" s="40">
        <v>7133</v>
      </c>
      <c r="AE12" s="64">
        <v>6649</v>
      </c>
      <c r="AF12" s="40">
        <v>6362</v>
      </c>
      <c r="AG12" s="64">
        <v>5500</v>
      </c>
      <c r="AH12" s="64">
        <v>5175</v>
      </c>
      <c r="AI12" s="64">
        <v>2957</v>
      </c>
      <c r="AJ12" s="64">
        <v>3876</v>
      </c>
      <c r="AK12" s="64">
        <v>5537</v>
      </c>
      <c r="AL12" s="64">
        <v>3920</v>
      </c>
      <c r="AM12" s="64">
        <v>3420</v>
      </c>
    </row>
    <row r="13" spans="1:39" ht="15.75">
      <c r="A13" s="16" t="s">
        <v>5</v>
      </c>
      <c r="B13" s="27">
        <v>1014</v>
      </c>
      <c r="C13" s="28">
        <v>1086</v>
      </c>
      <c r="D13" s="23">
        <v>2071</v>
      </c>
      <c r="E13" s="23">
        <v>2138</v>
      </c>
      <c r="F13" s="23">
        <v>2565</v>
      </c>
      <c r="G13" s="23">
        <v>3542</v>
      </c>
      <c r="H13" s="23">
        <v>3949</v>
      </c>
      <c r="I13" s="23">
        <v>4030</v>
      </c>
      <c r="J13" s="21">
        <v>4428</v>
      </c>
      <c r="K13" s="21">
        <v>4561</v>
      </c>
      <c r="L13" s="21">
        <v>4623</v>
      </c>
      <c r="M13" s="21">
        <v>5130</v>
      </c>
      <c r="N13" s="21">
        <v>4972</v>
      </c>
      <c r="O13" s="21">
        <v>4949</v>
      </c>
      <c r="P13" s="21">
        <v>4561</v>
      </c>
      <c r="Q13" s="21">
        <v>4445</v>
      </c>
      <c r="R13" s="23">
        <v>4121</v>
      </c>
      <c r="S13" s="23">
        <v>4381</v>
      </c>
      <c r="T13" s="46">
        <v>3542</v>
      </c>
      <c r="U13" s="46">
        <v>2565</v>
      </c>
      <c r="V13" s="46">
        <v>2151</v>
      </c>
      <c r="W13" s="46">
        <v>2138</v>
      </c>
      <c r="X13" s="46">
        <v>2071</v>
      </c>
      <c r="Y13" s="23">
        <v>1991</v>
      </c>
      <c r="Z13" s="52">
        <v>1883</v>
      </c>
      <c r="AA13" s="52">
        <v>1743</v>
      </c>
      <c r="AB13" s="28">
        <v>1184</v>
      </c>
      <c r="AC13" s="51">
        <v>1086</v>
      </c>
      <c r="AD13" s="40">
        <v>1014</v>
      </c>
      <c r="AE13" s="64">
        <v>944</v>
      </c>
      <c r="AF13" s="40">
        <v>790</v>
      </c>
      <c r="AG13" s="64">
        <v>474</v>
      </c>
      <c r="AH13" s="64">
        <v>384</v>
      </c>
      <c r="AI13" s="64">
        <v>247</v>
      </c>
      <c r="AJ13" s="64">
        <v>352</v>
      </c>
      <c r="AK13" s="64">
        <v>525</v>
      </c>
      <c r="AL13" s="64">
        <v>487</v>
      </c>
      <c r="AM13" s="64">
        <v>441</v>
      </c>
    </row>
    <row r="14" spans="1:39" ht="15.75">
      <c r="A14" s="16" t="s">
        <v>38</v>
      </c>
      <c r="B14" s="42" t="s">
        <v>44</v>
      </c>
      <c r="C14" s="42" t="s">
        <v>44</v>
      </c>
      <c r="D14" s="24" t="s">
        <v>34</v>
      </c>
      <c r="E14" s="24" t="s">
        <v>34</v>
      </c>
      <c r="F14" s="24" t="s">
        <v>34</v>
      </c>
      <c r="G14" s="24" t="s">
        <v>34</v>
      </c>
      <c r="H14" s="24">
        <v>1684</v>
      </c>
      <c r="I14" s="24">
        <v>1885</v>
      </c>
      <c r="J14" s="21">
        <v>2032</v>
      </c>
      <c r="K14" s="21">
        <v>1961</v>
      </c>
      <c r="L14" s="21">
        <v>1802</v>
      </c>
      <c r="M14" s="21">
        <v>1965</v>
      </c>
      <c r="N14" s="21">
        <v>1790</v>
      </c>
      <c r="O14" s="21">
        <v>1790</v>
      </c>
      <c r="P14" s="21">
        <v>1620</v>
      </c>
      <c r="Q14" s="21">
        <v>1376</v>
      </c>
      <c r="R14" s="23">
        <v>1260</v>
      </c>
      <c r="S14" s="23">
        <v>309</v>
      </c>
      <c r="T14" s="47" t="s">
        <v>34</v>
      </c>
      <c r="U14" s="47" t="s">
        <v>34</v>
      </c>
      <c r="V14" s="47" t="s">
        <v>34</v>
      </c>
      <c r="W14" s="47" t="s">
        <v>34</v>
      </c>
      <c r="X14" s="47" t="s">
        <v>34</v>
      </c>
      <c r="Y14" s="24" t="s">
        <v>34</v>
      </c>
      <c r="Z14" s="24" t="s">
        <v>34</v>
      </c>
      <c r="AA14" s="24" t="s">
        <v>34</v>
      </c>
      <c r="AB14" s="24" t="s">
        <v>34</v>
      </c>
      <c r="AC14" s="24" t="s">
        <v>34</v>
      </c>
      <c r="AD14" s="24" t="s">
        <v>34</v>
      </c>
      <c r="AE14" s="24" t="s">
        <v>34</v>
      </c>
      <c r="AF14" s="24" t="s">
        <v>34</v>
      </c>
      <c r="AG14" s="24" t="s">
        <v>34</v>
      </c>
      <c r="AH14" s="24" t="s">
        <v>34</v>
      </c>
      <c r="AI14" s="24" t="s">
        <v>34</v>
      </c>
      <c r="AJ14" s="24" t="s">
        <v>34</v>
      </c>
      <c r="AK14" s="24" t="s">
        <v>34</v>
      </c>
      <c r="AL14" s="24" t="s">
        <v>34</v>
      </c>
      <c r="AM14" s="24" t="s">
        <v>34</v>
      </c>
    </row>
    <row r="15" spans="1:39" ht="15.75">
      <c r="A15" s="16" t="s">
        <v>21</v>
      </c>
      <c r="B15" s="27">
        <f>279+1641</f>
        <v>1920</v>
      </c>
      <c r="C15" s="28">
        <f>5+1224+219</f>
        <v>1448</v>
      </c>
      <c r="D15" s="23">
        <v>356</v>
      </c>
      <c r="E15" s="23">
        <v>306</v>
      </c>
      <c r="F15" s="23">
        <v>167</v>
      </c>
      <c r="G15" s="23">
        <v>151</v>
      </c>
      <c r="H15" s="23">
        <v>20</v>
      </c>
      <c r="I15" s="23">
        <v>29</v>
      </c>
      <c r="J15" s="21">
        <v>28</v>
      </c>
      <c r="K15" s="21">
        <v>22</v>
      </c>
      <c r="L15" s="21">
        <v>25</v>
      </c>
      <c r="M15" s="21">
        <v>25</v>
      </c>
      <c r="N15" s="21">
        <v>29</v>
      </c>
      <c r="O15" s="21">
        <v>54</v>
      </c>
      <c r="P15" s="21">
        <v>115</v>
      </c>
      <c r="Q15" s="21">
        <v>106</v>
      </c>
      <c r="R15" s="23">
        <v>111</v>
      </c>
      <c r="S15" s="23">
        <v>139</v>
      </c>
      <c r="T15" s="46">
        <v>151</v>
      </c>
      <c r="U15" s="46">
        <v>167</v>
      </c>
      <c r="V15" s="46">
        <v>312</v>
      </c>
      <c r="W15" s="46">
        <v>306</v>
      </c>
      <c r="X15" s="46">
        <v>356</v>
      </c>
      <c r="Y15" s="23">
        <v>500</v>
      </c>
      <c r="Z15" s="52">
        <v>579</v>
      </c>
      <c r="AA15" s="52">
        <v>710</v>
      </c>
      <c r="AB15" s="28">
        <f>789+20+209</f>
        <v>1018</v>
      </c>
      <c r="AC15" s="51">
        <v>1448</v>
      </c>
      <c r="AD15" s="40">
        <v>1920</v>
      </c>
      <c r="AE15" s="64">
        <v>2839</v>
      </c>
      <c r="AF15" s="40">
        <v>3951</v>
      </c>
      <c r="AG15" s="64">
        <v>3889</v>
      </c>
      <c r="AH15" s="64">
        <v>2121</v>
      </c>
      <c r="AI15" s="64">
        <v>1334</v>
      </c>
      <c r="AJ15" s="64">
        <v>761</v>
      </c>
      <c r="AK15" s="64">
        <v>539</v>
      </c>
      <c r="AL15" s="64">
        <v>354</v>
      </c>
      <c r="AM15" s="64">
        <v>319</v>
      </c>
    </row>
    <row r="16" spans="1:39" ht="15.75">
      <c r="A16" s="16" t="s">
        <v>6</v>
      </c>
      <c r="B16" s="27">
        <v>33</v>
      </c>
      <c r="C16" s="28">
        <v>4</v>
      </c>
      <c r="D16" s="23">
        <v>27</v>
      </c>
      <c r="E16" s="23">
        <v>86</v>
      </c>
      <c r="F16" s="23">
        <v>4</v>
      </c>
      <c r="G16" s="23">
        <v>11</v>
      </c>
      <c r="H16" s="23">
        <v>5</v>
      </c>
      <c r="I16" s="23">
        <v>24</v>
      </c>
      <c r="J16" s="21">
        <v>18</v>
      </c>
      <c r="K16" s="21">
        <v>25</v>
      </c>
      <c r="L16" s="21">
        <v>31</v>
      </c>
      <c r="M16" s="21">
        <v>36</v>
      </c>
      <c r="N16" s="21">
        <v>30</v>
      </c>
      <c r="O16" s="21">
        <v>24</v>
      </c>
      <c r="P16" s="21">
        <v>50</v>
      </c>
      <c r="Q16" s="21">
        <v>43</v>
      </c>
      <c r="R16" s="23">
        <v>103</v>
      </c>
      <c r="S16" s="23">
        <v>59</v>
      </c>
      <c r="T16" s="46">
        <v>11</v>
      </c>
      <c r="U16" s="46">
        <v>4</v>
      </c>
      <c r="V16" s="46">
        <v>32</v>
      </c>
      <c r="W16" s="46">
        <v>86</v>
      </c>
      <c r="X16" s="46">
        <v>27</v>
      </c>
      <c r="Y16" s="23">
        <v>31</v>
      </c>
      <c r="Z16" s="52">
        <v>23</v>
      </c>
      <c r="AA16" s="52">
        <v>25</v>
      </c>
      <c r="AB16" s="28">
        <v>8</v>
      </c>
      <c r="AC16" s="51">
        <v>4</v>
      </c>
      <c r="AD16" s="40">
        <v>33</v>
      </c>
      <c r="AE16" s="64">
        <v>41</v>
      </c>
      <c r="AF16" s="40">
        <v>33</v>
      </c>
      <c r="AG16" s="64">
        <v>59</v>
      </c>
      <c r="AH16" s="64">
        <v>55</v>
      </c>
      <c r="AI16" s="64">
        <v>111</v>
      </c>
      <c r="AJ16" s="64">
        <v>227</v>
      </c>
      <c r="AK16" s="64">
        <v>88</v>
      </c>
      <c r="AL16" s="64">
        <v>58</v>
      </c>
      <c r="AM16" s="64">
        <v>26</v>
      </c>
    </row>
    <row r="17" spans="1:39" ht="15.75">
      <c r="A17" s="16"/>
      <c r="B17" s="27"/>
      <c r="C17" s="28"/>
      <c r="D17" s="23"/>
      <c r="E17" s="23"/>
      <c r="F17" s="23"/>
      <c r="G17" s="23"/>
      <c r="H17" s="23"/>
      <c r="I17" s="23"/>
      <c r="J17" s="40"/>
      <c r="K17" s="40"/>
      <c r="L17" s="40"/>
      <c r="M17" s="40"/>
      <c r="N17" s="40"/>
      <c r="O17" s="21"/>
      <c r="P17" s="21"/>
      <c r="Q17" s="21"/>
      <c r="R17" s="23"/>
      <c r="S17" s="23"/>
      <c r="T17" s="46"/>
      <c r="U17" s="46"/>
      <c r="V17" s="46"/>
      <c r="W17" s="46"/>
      <c r="X17" s="46"/>
      <c r="Y17" s="23"/>
      <c r="Z17" s="52"/>
      <c r="AA17" s="52"/>
      <c r="AB17" s="28"/>
      <c r="AC17" s="51"/>
      <c r="AD17" s="40"/>
      <c r="AE17" s="64"/>
      <c r="AF17" s="40"/>
      <c r="AG17" s="64"/>
      <c r="AH17" s="64"/>
      <c r="AI17" s="64"/>
      <c r="AJ17" s="64"/>
      <c r="AK17" s="64"/>
      <c r="AL17" s="64"/>
      <c r="AM17" s="64"/>
    </row>
    <row r="18" spans="1:39" ht="15.75">
      <c r="A18" s="16" t="s">
        <v>7</v>
      </c>
      <c r="B18" s="27">
        <f aca="true" t="shared" si="1" ref="B18:G18">SUM(B6+B8)</f>
        <v>100658</v>
      </c>
      <c r="C18" s="28">
        <f t="shared" si="1"/>
        <v>98807</v>
      </c>
      <c r="D18" s="23">
        <f t="shared" si="1"/>
        <v>94125</v>
      </c>
      <c r="E18" s="23">
        <f t="shared" si="1"/>
        <v>93043</v>
      </c>
      <c r="F18" s="23">
        <f t="shared" si="1"/>
        <v>89079</v>
      </c>
      <c r="G18" s="23">
        <f t="shared" si="1"/>
        <v>90185</v>
      </c>
      <c r="H18" s="23">
        <f>H6+H8</f>
        <v>67853</v>
      </c>
      <c r="I18" s="23">
        <f>I6+I8</f>
        <v>71255</v>
      </c>
      <c r="J18" s="25">
        <v>73132</v>
      </c>
      <c r="K18" s="25">
        <v>73832</v>
      </c>
      <c r="L18" s="25">
        <v>75701</v>
      </c>
      <c r="M18" s="23">
        <v>77293</v>
      </c>
      <c r="N18" s="23">
        <v>78644</v>
      </c>
      <c r="O18" s="23">
        <v>80611</v>
      </c>
      <c r="P18" s="23">
        <v>82166</v>
      </c>
      <c r="Q18" s="23">
        <v>84818</v>
      </c>
      <c r="R18" s="23">
        <v>88733</v>
      </c>
      <c r="S18" s="23">
        <v>91517</v>
      </c>
      <c r="T18" s="46">
        <v>90185</v>
      </c>
      <c r="U18" s="46">
        <v>89079</v>
      </c>
      <c r="V18" s="46">
        <v>89973</v>
      </c>
      <c r="W18" s="46">
        <v>93043</v>
      </c>
      <c r="X18" s="46">
        <v>94125</v>
      </c>
      <c r="Y18" s="23">
        <f>SUM(Y6+Y8)</f>
        <v>95786</v>
      </c>
      <c r="Z18" s="52">
        <v>99332</v>
      </c>
      <c r="AA18" s="52">
        <v>100363</v>
      </c>
      <c r="AB18" s="28">
        <f>SUM(AB6+AB8)</f>
        <v>97687</v>
      </c>
      <c r="AC18" s="51">
        <v>98807</v>
      </c>
      <c r="AD18" s="40">
        <f>SUM(AD6:AD8)</f>
        <v>100658</v>
      </c>
      <c r="AE18" s="64">
        <v>100991</v>
      </c>
      <c r="AF18" s="40">
        <f>SUM(AF6:AF8)</f>
        <v>100120</v>
      </c>
      <c r="AG18" s="64">
        <v>97990</v>
      </c>
      <c r="AH18" s="64">
        <v>92129</v>
      </c>
      <c r="AI18" s="64">
        <v>85880</v>
      </c>
      <c r="AJ18" s="64">
        <v>81446</v>
      </c>
      <c r="AK18" s="64">
        <v>76658</v>
      </c>
      <c r="AL18" s="64">
        <v>65468</v>
      </c>
      <c r="AM18" s="64">
        <v>60625</v>
      </c>
    </row>
    <row r="19" spans="1:39" ht="15.75">
      <c r="A19" s="16"/>
      <c r="B19" s="27"/>
      <c r="C19" s="28"/>
      <c r="D19" s="23"/>
      <c r="E19" s="23"/>
      <c r="F19" s="23"/>
      <c r="G19" s="23"/>
      <c r="H19" s="23"/>
      <c r="I19" s="23"/>
      <c r="J19" s="40"/>
      <c r="K19" s="40"/>
      <c r="L19" s="40"/>
      <c r="M19" s="40"/>
      <c r="N19" s="40"/>
      <c r="O19" s="21"/>
      <c r="P19" s="21"/>
      <c r="Q19" s="21"/>
      <c r="R19" s="23"/>
      <c r="S19" s="23"/>
      <c r="T19" s="46"/>
      <c r="U19" s="46"/>
      <c r="V19" s="46"/>
      <c r="W19" s="46"/>
      <c r="X19" s="46"/>
      <c r="Y19" s="23"/>
      <c r="Z19" s="52"/>
      <c r="AA19" s="52"/>
      <c r="AB19" s="28"/>
      <c r="AC19" s="51"/>
      <c r="AD19" s="40"/>
      <c r="AE19" s="64"/>
      <c r="AF19" s="40"/>
      <c r="AG19" s="64"/>
      <c r="AH19" s="64"/>
      <c r="AI19" s="64"/>
      <c r="AJ19" s="64"/>
      <c r="AK19" s="64"/>
      <c r="AL19" s="64"/>
      <c r="AM19" s="64"/>
    </row>
    <row r="20" spans="1:39" ht="15.75">
      <c r="A20" s="16" t="s">
        <v>8</v>
      </c>
      <c r="B20" s="27">
        <f aca="true" t="shared" si="2" ref="B20:G20">SUM(B21:B29)</f>
        <v>31193</v>
      </c>
      <c r="C20" s="28">
        <f t="shared" si="2"/>
        <v>29502</v>
      </c>
      <c r="D20" s="23">
        <f t="shared" si="2"/>
        <v>27756</v>
      </c>
      <c r="E20" s="23">
        <f t="shared" si="2"/>
        <v>28249</v>
      </c>
      <c r="F20" s="23">
        <f t="shared" si="2"/>
        <v>26098</v>
      </c>
      <c r="G20" s="23">
        <f t="shared" si="2"/>
        <v>26608</v>
      </c>
      <c r="H20" s="23">
        <f>SUM(H21:H29)</f>
        <v>21816</v>
      </c>
      <c r="I20" s="23">
        <f>SUM(I21:I29)</f>
        <v>22404</v>
      </c>
      <c r="J20" s="21">
        <v>22519</v>
      </c>
      <c r="K20" s="21">
        <v>22427</v>
      </c>
      <c r="L20" s="21">
        <v>23427</v>
      </c>
      <c r="M20" s="21">
        <v>23899</v>
      </c>
      <c r="N20" s="21">
        <v>24613</v>
      </c>
      <c r="O20" s="21">
        <v>25256</v>
      </c>
      <c r="P20" s="21">
        <v>25700</v>
      </c>
      <c r="Q20" s="21">
        <v>27154</v>
      </c>
      <c r="R20" s="23">
        <v>28708</v>
      </c>
      <c r="S20" s="23">
        <v>28937</v>
      </c>
      <c r="T20" s="46">
        <v>26608</v>
      </c>
      <c r="U20" s="46">
        <v>26098</v>
      </c>
      <c r="V20" s="46">
        <v>26666</v>
      </c>
      <c r="W20" s="46">
        <v>28249</v>
      </c>
      <c r="X20" s="46">
        <v>27756</v>
      </c>
      <c r="Y20" s="23">
        <f>SUM(Y21:Y29)</f>
        <v>28810</v>
      </c>
      <c r="Z20" s="52">
        <v>29825</v>
      </c>
      <c r="AA20" s="52">
        <v>28940</v>
      </c>
      <c r="AB20" s="28">
        <f>SUM(AB21:AB29)</f>
        <v>27400</v>
      </c>
      <c r="AC20" s="51">
        <v>29502</v>
      </c>
      <c r="AD20" s="40">
        <f>SUM(AD21:AD29)</f>
        <v>31193</v>
      </c>
      <c r="AE20" s="64">
        <v>32625</v>
      </c>
      <c r="AF20" s="40">
        <f>SUM(AF21:AF29)</f>
        <v>32306</v>
      </c>
      <c r="AG20" s="64">
        <v>33313</v>
      </c>
      <c r="AH20" s="64">
        <v>29179</v>
      </c>
      <c r="AI20" s="64">
        <v>26847</v>
      </c>
      <c r="AJ20" s="64">
        <v>26700</v>
      </c>
      <c r="AK20" s="64">
        <v>23313</v>
      </c>
      <c r="AL20" s="64">
        <v>19902</v>
      </c>
      <c r="AM20" s="64">
        <v>18859</v>
      </c>
    </row>
    <row r="21" spans="1:39" ht="15.75">
      <c r="A21" s="16" t="s">
        <v>9</v>
      </c>
      <c r="B21" s="27">
        <f>19049+1192+811+337+24+45+165+351</f>
        <v>21974</v>
      </c>
      <c r="C21" s="28">
        <f>20244+313</f>
        <v>20557</v>
      </c>
      <c r="D21" s="23">
        <f>12480+772+368+19+73+1919</f>
        <v>15631</v>
      </c>
      <c r="E21" s="23">
        <v>16046</v>
      </c>
      <c r="F21" s="23">
        <v>14193</v>
      </c>
      <c r="G21" s="23">
        <v>12450</v>
      </c>
      <c r="H21" s="23">
        <v>8675</v>
      </c>
      <c r="I21" s="23">
        <v>7872</v>
      </c>
      <c r="J21" s="21">
        <v>7343</v>
      </c>
      <c r="K21" s="21">
        <v>7420</v>
      </c>
      <c r="L21" s="21">
        <v>7966</v>
      </c>
      <c r="M21" s="21">
        <v>8052</v>
      </c>
      <c r="N21" s="21">
        <v>8214</v>
      </c>
      <c r="O21" s="21">
        <v>8270</v>
      </c>
      <c r="P21" s="21">
        <v>8782</v>
      </c>
      <c r="Q21" s="21">
        <v>9361</v>
      </c>
      <c r="R21" s="23">
        <v>10609</v>
      </c>
      <c r="S21" s="23">
        <v>12868</v>
      </c>
      <c r="T21" s="46">
        <v>12450</v>
      </c>
      <c r="U21" s="46">
        <v>14193</v>
      </c>
      <c r="V21" s="46">
        <v>14966</v>
      </c>
      <c r="W21" s="46">
        <v>16046</v>
      </c>
      <c r="X21" s="46">
        <v>15631</v>
      </c>
      <c r="Y21" s="23">
        <v>16555</v>
      </c>
      <c r="Z21" s="52">
        <v>17696</v>
      </c>
      <c r="AA21" s="52">
        <v>17360</v>
      </c>
      <c r="AB21" s="28">
        <f>13445+949+623+143+18+15+10+2262+212</f>
        <v>17677</v>
      </c>
      <c r="AC21" s="51">
        <v>20557</v>
      </c>
      <c r="AD21" s="40">
        <v>21974</v>
      </c>
      <c r="AE21" s="64">
        <v>22329</v>
      </c>
      <c r="AF21" s="40">
        <v>21437</v>
      </c>
      <c r="AG21" s="64">
        <v>22462</v>
      </c>
      <c r="AH21" s="64">
        <v>20662</v>
      </c>
      <c r="AI21" s="64">
        <v>19664</v>
      </c>
      <c r="AJ21" s="64">
        <v>19974</v>
      </c>
      <c r="AK21" s="64">
        <v>17208</v>
      </c>
      <c r="AL21" s="64">
        <v>15098</v>
      </c>
      <c r="AM21" s="64">
        <v>14091</v>
      </c>
    </row>
    <row r="22" spans="1:39" ht="15.75">
      <c r="A22" s="16" t="s">
        <v>27</v>
      </c>
      <c r="B22" s="27">
        <v>4878</v>
      </c>
      <c r="C22" s="28">
        <v>5193</v>
      </c>
      <c r="D22" s="23">
        <f>7608+78</f>
        <v>7686</v>
      </c>
      <c r="E22" s="23">
        <v>8030</v>
      </c>
      <c r="F22" s="23">
        <v>7589</v>
      </c>
      <c r="G22" s="23">
        <v>10349</v>
      </c>
      <c r="H22" s="23">
        <v>8821</v>
      </c>
      <c r="I22" s="23">
        <v>9668</v>
      </c>
      <c r="J22" s="21">
        <v>10075</v>
      </c>
      <c r="K22" s="21">
        <v>10378</v>
      </c>
      <c r="L22" s="21">
        <v>10512</v>
      </c>
      <c r="M22" s="21">
        <v>10913</v>
      </c>
      <c r="N22" s="21">
        <v>11317</v>
      </c>
      <c r="O22" s="21">
        <v>11993</v>
      </c>
      <c r="P22" s="21">
        <v>11990</v>
      </c>
      <c r="Q22" s="21">
        <v>12847</v>
      </c>
      <c r="R22" s="23">
        <v>12677</v>
      </c>
      <c r="S22" s="23">
        <v>11948</v>
      </c>
      <c r="T22" s="46">
        <v>10349</v>
      </c>
      <c r="U22" s="46">
        <v>7589</v>
      </c>
      <c r="V22" s="46">
        <v>7286</v>
      </c>
      <c r="W22" s="46">
        <v>8030</v>
      </c>
      <c r="X22" s="46">
        <v>7686</v>
      </c>
      <c r="Y22" s="23">
        <v>7911</v>
      </c>
      <c r="Z22" s="52">
        <v>7999</v>
      </c>
      <c r="AA22" s="52">
        <v>7751</v>
      </c>
      <c r="AB22" s="28">
        <v>6204</v>
      </c>
      <c r="AC22" s="51">
        <v>5193</v>
      </c>
      <c r="AD22" s="40">
        <v>4878</v>
      </c>
      <c r="AE22" s="64">
        <v>4593</v>
      </c>
      <c r="AF22" s="40">
        <v>3891</v>
      </c>
      <c r="AG22" s="64">
        <v>3398</v>
      </c>
      <c r="AH22" s="64">
        <v>3404</v>
      </c>
      <c r="AI22" s="64">
        <v>3210</v>
      </c>
      <c r="AJ22" s="64">
        <v>3043</v>
      </c>
      <c r="AK22" s="64">
        <v>2811</v>
      </c>
      <c r="AL22" s="64">
        <v>2143</v>
      </c>
      <c r="AM22" s="64">
        <v>2308</v>
      </c>
    </row>
    <row r="23" spans="1:39" ht="15.75">
      <c r="A23" s="16" t="s">
        <v>31</v>
      </c>
      <c r="B23" s="27">
        <v>1740</v>
      </c>
      <c r="C23" s="28">
        <v>1568</v>
      </c>
      <c r="D23" s="23">
        <f>2897+301</f>
        <v>3198</v>
      </c>
      <c r="E23" s="23">
        <v>2822</v>
      </c>
      <c r="F23" s="23">
        <v>3288</v>
      </c>
      <c r="G23" s="23">
        <v>2796</v>
      </c>
      <c r="H23" s="23">
        <v>2022</v>
      </c>
      <c r="I23" s="23">
        <v>2218</v>
      </c>
      <c r="J23" s="21">
        <v>2401</v>
      </c>
      <c r="K23" s="21">
        <v>2309</v>
      </c>
      <c r="L23" s="21">
        <v>2405</v>
      </c>
      <c r="M23" s="21">
        <v>2496</v>
      </c>
      <c r="N23" s="21">
        <v>2677</v>
      </c>
      <c r="O23" s="21">
        <v>2610</v>
      </c>
      <c r="P23" s="21">
        <v>2807</v>
      </c>
      <c r="Q23" s="21">
        <v>2810</v>
      </c>
      <c r="R23" s="23">
        <v>3304</v>
      </c>
      <c r="S23" s="23">
        <v>3078</v>
      </c>
      <c r="T23" s="46">
        <v>2796</v>
      </c>
      <c r="U23" s="46">
        <v>3288</v>
      </c>
      <c r="V23" s="46">
        <v>3234</v>
      </c>
      <c r="W23" s="46">
        <v>2822</v>
      </c>
      <c r="X23" s="46">
        <v>3198</v>
      </c>
      <c r="Y23" s="23">
        <v>2947</v>
      </c>
      <c r="Z23" s="52">
        <v>2722</v>
      </c>
      <c r="AA23" s="52">
        <v>2328</v>
      </c>
      <c r="AB23" s="28">
        <v>1685</v>
      </c>
      <c r="AC23" s="51">
        <v>1568</v>
      </c>
      <c r="AD23" s="40">
        <v>1740</v>
      </c>
      <c r="AE23" s="64">
        <v>1557</v>
      </c>
      <c r="AF23" s="40">
        <v>1379</v>
      </c>
      <c r="AG23" s="64">
        <v>1118</v>
      </c>
      <c r="AH23" s="64">
        <v>751</v>
      </c>
      <c r="AI23" s="64">
        <v>712</v>
      </c>
      <c r="AJ23" s="64">
        <v>1037</v>
      </c>
      <c r="AK23" s="64">
        <v>1033</v>
      </c>
      <c r="AL23" s="64">
        <v>775</v>
      </c>
      <c r="AM23" s="64">
        <v>640</v>
      </c>
    </row>
    <row r="24" spans="1:39" ht="15.75">
      <c r="A24" s="16" t="s">
        <v>35</v>
      </c>
      <c r="B24" s="42" t="s">
        <v>44</v>
      </c>
      <c r="C24" s="42" t="s">
        <v>44</v>
      </c>
      <c r="D24" s="24" t="s">
        <v>34</v>
      </c>
      <c r="E24" s="24" t="s">
        <v>34</v>
      </c>
      <c r="F24" s="24" t="s">
        <v>34</v>
      </c>
      <c r="G24" s="24" t="s">
        <v>34</v>
      </c>
      <c r="H24" s="24">
        <v>1778</v>
      </c>
      <c r="I24" s="24">
        <v>1984</v>
      </c>
      <c r="J24" s="21">
        <v>2059</v>
      </c>
      <c r="K24" s="21">
        <v>1776</v>
      </c>
      <c r="L24" s="21">
        <v>1953</v>
      </c>
      <c r="M24" s="21">
        <v>1881</v>
      </c>
      <c r="N24" s="21">
        <v>1809</v>
      </c>
      <c r="O24" s="21">
        <v>1754</v>
      </c>
      <c r="P24" s="21">
        <v>1418</v>
      </c>
      <c r="Q24" s="21">
        <v>1274</v>
      </c>
      <c r="R24" s="23">
        <v>1188</v>
      </c>
      <c r="S24" s="23">
        <v>60</v>
      </c>
      <c r="T24" s="47" t="s">
        <v>34</v>
      </c>
      <c r="U24" s="47" t="s">
        <v>34</v>
      </c>
      <c r="V24" s="47" t="s">
        <v>34</v>
      </c>
      <c r="W24" s="47" t="s">
        <v>34</v>
      </c>
      <c r="X24" s="47" t="s">
        <v>34</v>
      </c>
      <c r="Y24" s="24" t="s">
        <v>34</v>
      </c>
      <c r="Z24" s="24" t="s">
        <v>34</v>
      </c>
      <c r="AA24" s="24" t="s">
        <v>34</v>
      </c>
      <c r="AB24" s="24" t="s">
        <v>34</v>
      </c>
      <c r="AC24" s="24" t="s">
        <v>34</v>
      </c>
      <c r="AD24" s="24" t="s">
        <v>34</v>
      </c>
      <c r="AE24" s="24" t="s">
        <v>34</v>
      </c>
      <c r="AF24" s="24" t="s">
        <v>34</v>
      </c>
      <c r="AG24" s="24" t="s">
        <v>34</v>
      </c>
      <c r="AH24" s="24" t="s">
        <v>34</v>
      </c>
      <c r="AI24" s="24" t="s">
        <v>34</v>
      </c>
      <c r="AJ24" s="24" t="s">
        <v>34</v>
      </c>
      <c r="AK24" s="24" t="s">
        <v>34</v>
      </c>
      <c r="AL24" s="24" t="s">
        <v>34</v>
      </c>
      <c r="AM24" s="24" t="s">
        <v>34</v>
      </c>
    </row>
    <row r="25" spans="1:39" ht="15.75">
      <c r="A25" s="16" t="s">
        <v>10</v>
      </c>
      <c r="B25" s="27">
        <v>284</v>
      </c>
      <c r="C25" s="28">
        <v>220</v>
      </c>
      <c r="D25" s="23">
        <v>184</v>
      </c>
      <c r="E25" s="23">
        <v>196</v>
      </c>
      <c r="F25" s="23">
        <v>157</v>
      </c>
      <c r="G25" s="23">
        <v>139</v>
      </c>
      <c r="H25" s="23">
        <v>127</v>
      </c>
      <c r="I25" s="23">
        <v>144</v>
      </c>
      <c r="J25" s="21">
        <v>142</v>
      </c>
      <c r="K25" s="21">
        <v>123</v>
      </c>
      <c r="L25" s="21">
        <v>122</v>
      </c>
      <c r="M25" s="21">
        <v>137</v>
      </c>
      <c r="N25" s="21">
        <v>128</v>
      </c>
      <c r="O25" s="21">
        <v>124</v>
      </c>
      <c r="P25" s="21">
        <v>106</v>
      </c>
      <c r="Q25" s="21">
        <v>139</v>
      </c>
      <c r="R25" s="23">
        <v>129</v>
      </c>
      <c r="S25" s="23">
        <v>153</v>
      </c>
      <c r="T25" s="46">
        <v>139</v>
      </c>
      <c r="U25" s="46">
        <v>157</v>
      </c>
      <c r="V25" s="46">
        <v>155</v>
      </c>
      <c r="W25" s="46">
        <v>196</v>
      </c>
      <c r="X25" s="46">
        <v>184</v>
      </c>
      <c r="Y25" s="23">
        <v>192</v>
      </c>
      <c r="Z25" s="52">
        <v>160</v>
      </c>
      <c r="AA25" s="52">
        <v>190</v>
      </c>
      <c r="AB25" s="28">
        <v>209</v>
      </c>
      <c r="AC25" s="51">
        <v>220</v>
      </c>
      <c r="AD25" s="40">
        <v>284</v>
      </c>
      <c r="AE25" s="64">
        <v>400</v>
      </c>
      <c r="AF25" s="40">
        <v>402</v>
      </c>
      <c r="AG25" s="64">
        <v>394</v>
      </c>
      <c r="AH25" s="64">
        <v>329</v>
      </c>
      <c r="AI25" s="64">
        <v>301</v>
      </c>
      <c r="AJ25" s="64">
        <v>264</v>
      </c>
      <c r="AK25" s="64">
        <v>250</v>
      </c>
      <c r="AL25" s="64">
        <v>239</v>
      </c>
      <c r="AM25" s="64">
        <v>252</v>
      </c>
    </row>
    <row r="26" spans="1:39" ht="15.75">
      <c r="A26" s="16" t="s">
        <v>11</v>
      </c>
      <c r="B26" s="27">
        <v>115</v>
      </c>
      <c r="C26" s="28">
        <v>107</v>
      </c>
      <c r="D26" s="23">
        <v>94</v>
      </c>
      <c r="E26" s="23">
        <v>93</v>
      </c>
      <c r="F26" s="23">
        <v>116</v>
      </c>
      <c r="G26" s="23">
        <v>111</v>
      </c>
      <c r="H26" s="23">
        <v>101</v>
      </c>
      <c r="I26" s="23">
        <v>149</v>
      </c>
      <c r="J26" s="21">
        <v>144</v>
      </c>
      <c r="K26" s="21">
        <v>130</v>
      </c>
      <c r="L26" s="21">
        <v>146</v>
      </c>
      <c r="M26" s="21">
        <v>123</v>
      </c>
      <c r="N26" s="21">
        <v>124</v>
      </c>
      <c r="O26" s="21">
        <v>108</v>
      </c>
      <c r="P26" s="21">
        <v>108</v>
      </c>
      <c r="Q26" s="21">
        <v>124</v>
      </c>
      <c r="R26" s="23">
        <v>142</v>
      </c>
      <c r="S26" s="23">
        <v>102</v>
      </c>
      <c r="T26" s="46">
        <v>111</v>
      </c>
      <c r="U26" s="46">
        <v>116</v>
      </c>
      <c r="V26" s="46">
        <v>95</v>
      </c>
      <c r="W26" s="46">
        <v>93</v>
      </c>
      <c r="X26" s="46">
        <v>94</v>
      </c>
      <c r="Y26" s="23">
        <v>113</v>
      </c>
      <c r="Z26" s="52">
        <v>92</v>
      </c>
      <c r="AA26" s="52">
        <v>92</v>
      </c>
      <c r="AB26" s="28">
        <v>108</v>
      </c>
      <c r="AC26" s="51">
        <v>107</v>
      </c>
      <c r="AD26" s="40">
        <v>115</v>
      </c>
      <c r="AE26" s="64">
        <v>181</v>
      </c>
      <c r="AF26" s="40">
        <v>228</v>
      </c>
      <c r="AG26" s="64">
        <v>180</v>
      </c>
      <c r="AH26" s="64">
        <v>151</v>
      </c>
      <c r="AI26" s="64">
        <v>168</v>
      </c>
      <c r="AJ26" s="64">
        <v>208</v>
      </c>
      <c r="AK26" s="64">
        <v>144</v>
      </c>
      <c r="AL26" s="64">
        <v>145</v>
      </c>
      <c r="AM26" s="64">
        <v>136</v>
      </c>
    </row>
    <row r="27" spans="1:39" ht="15.75">
      <c r="A27" s="16" t="s">
        <v>12</v>
      </c>
      <c r="B27" s="27">
        <f>1588+7</f>
        <v>1595</v>
      </c>
      <c r="C27" s="28">
        <v>1209</v>
      </c>
      <c r="D27" s="23">
        <v>336</v>
      </c>
      <c r="E27" s="23">
        <v>401</v>
      </c>
      <c r="F27" s="23">
        <v>143</v>
      </c>
      <c r="G27" s="23">
        <v>156</v>
      </c>
      <c r="H27" s="23">
        <v>25</v>
      </c>
      <c r="I27" s="23">
        <v>31</v>
      </c>
      <c r="J27" s="21">
        <v>27</v>
      </c>
      <c r="K27" s="21">
        <v>17</v>
      </c>
      <c r="L27" s="21">
        <v>23</v>
      </c>
      <c r="M27" s="21">
        <v>22</v>
      </c>
      <c r="N27" s="21">
        <v>27</v>
      </c>
      <c r="O27" s="21">
        <v>41</v>
      </c>
      <c r="P27" s="21">
        <v>108</v>
      </c>
      <c r="Q27" s="21">
        <v>117</v>
      </c>
      <c r="R27" s="23">
        <v>111</v>
      </c>
      <c r="S27" s="23">
        <v>125</v>
      </c>
      <c r="T27" s="46">
        <v>156</v>
      </c>
      <c r="U27" s="46">
        <v>143</v>
      </c>
      <c r="V27" s="46">
        <v>333</v>
      </c>
      <c r="W27" s="46">
        <v>401</v>
      </c>
      <c r="X27" s="46">
        <v>336</v>
      </c>
      <c r="Y27" s="23">
        <v>504</v>
      </c>
      <c r="Z27" s="52">
        <v>590</v>
      </c>
      <c r="AA27" s="52">
        <v>569</v>
      </c>
      <c r="AB27" s="28">
        <f>746+7</f>
        <v>753</v>
      </c>
      <c r="AC27" s="51">
        <v>1209</v>
      </c>
      <c r="AD27" s="40">
        <v>1595</v>
      </c>
      <c r="AE27" s="64">
        <v>2915</v>
      </c>
      <c r="AF27" s="40">
        <v>4329</v>
      </c>
      <c r="AG27" s="64">
        <v>5077</v>
      </c>
      <c r="AH27" s="64">
        <v>3155</v>
      </c>
      <c r="AI27" s="64">
        <v>1960</v>
      </c>
      <c r="AJ27" s="64">
        <v>947</v>
      </c>
      <c r="AK27" s="64">
        <v>654</v>
      </c>
      <c r="AL27" s="64">
        <v>387</v>
      </c>
      <c r="AM27" s="64">
        <v>402</v>
      </c>
    </row>
    <row r="28" spans="1:39" ht="15.75">
      <c r="A28" s="16" t="s">
        <v>13</v>
      </c>
      <c r="B28" s="27">
        <v>573</v>
      </c>
      <c r="C28" s="28">
        <v>623</v>
      </c>
      <c r="D28" s="23">
        <v>592</v>
      </c>
      <c r="E28" s="23">
        <v>651</v>
      </c>
      <c r="F28" s="23">
        <v>584</v>
      </c>
      <c r="G28" s="23">
        <v>577</v>
      </c>
      <c r="H28" s="23">
        <v>236</v>
      </c>
      <c r="I28" s="23">
        <v>281</v>
      </c>
      <c r="J28" s="21">
        <v>304</v>
      </c>
      <c r="K28" s="21">
        <v>256</v>
      </c>
      <c r="L28" s="21">
        <v>273</v>
      </c>
      <c r="M28" s="21">
        <v>250</v>
      </c>
      <c r="N28" s="21">
        <v>288</v>
      </c>
      <c r="O28" s="21">
        <v>326</v>
      </c>
      <c r="P28" s="21">
        <v>354</v>
      </c>
      <c r="Q28" s="21">
        <v>449</v>
      </c>
      <c r="R28" s="23">
        <v>519</v>
      </c>
      <c r="S28" s="23">
        <v>577</v>
      </c>
      <c r="T28" s="46">
        <v>577</v>
      </c>
      <c r="U28" s="46">
        <v>584</v>
      </c>
      <c r="V28" s="46">
        <v>573</v>
      </c>
      <c r="W28" s="46">
        <v>651</v>
      </c>
      <c r="X28" s="46">
        <v>592</v>
      </c>
      <c r="Y28" s="23">
        <v>579</v>
      </c>
      <c r="Z28" s="52">
        <v>561</v>
      </c>
      <c r="AA28" s="52">
        <v>625</v>
      </c>
      <c r="AB28" s="28">
        <v>695</v>
      </c>
      <c r="AC28" s="51">
        <v>623</v>
      </c>
      <c r="AD28" s="40">
        <v>573</v>
      </c>
      <c r="AE28" s="64">
        <v>634</v>
      </c>
      <c r="AF28" s="40">
        <v>615</v>
      </c>
      <c r="AG28" s="64">
        <v>660</v>
      </c>
      <c r="AH28" s="64">
        <v>696</v>
      </c>
      <c r="AI28" s="64">
        <v>808</v>
      </c>
      <c r="AJ28" s="64">
        <v>1046</v>
      </c>
      <c r="AK28" s="64">
        <v>1063</v>
      </c>
      <c r="AL28" s="64">
        <v>1023</v>
      </c>
      <c r="AM28" s="64">
        <v>960</v>
      </c>
    </row>
    <row r="29" spans="1:39" ht="15.75">
      <c r="A29" s="16" t="s">
        <v>14</v>
      </c>
      <c r="B29" s="27">
        <v>34</v>
      </c>
      <c r="C29" s="28">
        <v>25</v>
      </c>
      <c r="D29" s="23">
        <v>35</v>
      </c>
      <c r="E29" s="23">
        <v>10</v>
      </c>
      <c r="F29" s="23">
        <v>28</v>
      </c>
      <c r="G29" s="23">
        <v>30</v>
      </c>
      <c r="H29" s="23">
        <v>31</v>
      </c>
      <c r="I29" s="23">
        <v>57</v>
      </c>
      <c r="J29" s="21">
        <v>24</v>
      </c>
      <c r="K29" s="21">
        <v>18</v>
      </c>
      <c r="L29" s="21">
        <v>27</v>
      </c>
      <c r="M29" s="21">
        <v>25</v>
      </c>
      <c r="N29" s="21">
        <v>29</v>
      </c>
      <c r="O29" s="21">
        <v>30</v>
      </c>
      <c r="P29" s="21">
        <v>27</v>
      </c>
      <c r="Q29" s="21">
        <v>33</v>
      </c>
      <c r="R29" s="23">
        <v>29</v>
      </c>
      <c r="S29" s="23">
        <v>26</v>
      </c>
      <c r="T29" s="46">
        <v>30</v>
      </c>
      <c r="U29" s="46">
        <v>28</v>
      </c>
      <c r="V29" s="46">
        <v>24</v>
      </c>
      <c r="W29" s="46">
        <v>10</v>
      </c>
      <c r="X29" s="46">
        <v>35</v>
      </c>
      <c r="Y29" s="23">
        <v>9</v>
      </c>
      <c r="Z29" s="52">
        <v>5</v>
      </c>
      <c r="AA29" s="52">
        <v>25</v>
      </c>
      <c r="AB29" s="28">
        <v>69</v>
      </c>
      <c r="AC29" s="51">
        <v>25</v>
      </c>
      <c r="AD29" s="40">
        <v>34</v>
      </c>
      <c r="AE29" s="64">
        <v>16</v>
      </c>
      <c r="AF29" s="40">
        <v>25</v>
      </c>
      <c r="AG29" s="64">
        <v>24</v>
      </c>
      <c r="AH29" s="64">
        <v>31</v>
      </c>
      <c r="AI29" s="64">
        <v>24</v>
      </c>
      <c r="AJ29" s="64">
        <v>181</v>
      </c>
      <c r="AK29" s="64">
        <v>150</v>
      </c>
      <c r="AL29" s="64">
        <v>92</v>
      </c>
      <c r="AM29" s="64">
        <v>70</v>
      </c>
    </row>
    <row r="30" spans="1:39" ht="15.75">
      <c r="A30" s="16"/>
      <c r="B30" s="27"/>
      <c r="C30" s="28"/>
      <c r="D30" s="23"/>
      <c r="E30" s="23"/>
      <c r="F30" s="23"/>
      <c r="G30" s="23"/>
      <c r="H30" s="23"/>
      <c r="I30" s="23"/>
      <c r="J30" s="40"/>
      <c r="K30" s="40"/>
      <c r="L30" s="40"/>
      <c r="M30" s="40"/>
      <c r="N30" s="40"/>
      <c r="O30" s="21"/>
      <c r="P30" s="21"/>
      <c r="Q30" s="21"/>
      <c r="R30" s="23"/>
      <c r="S30" s="23"/>
      <c r="T30" s="46"/>
      <c r="U30" s="46"/>
      <c r="V30" s="46"/>
      <c r="W30" s="46"/>
      <c r="X30" s="46"/>
      <c r="Y30" s="23"/>
      <c r="Z30" s="52"/>
      <c r="AA30" s="52"/>
      <c r="AB30" s="28"/>
      <c r="AC30" s="51"/>
      <c r="AD30" s="40"/>
      <c r="AE30" s="64"/>
      <c r="AF30" s="40"/>
      <c r="AG30" s="64"/>
      <c r="AH30" s="64"/>
      <c r="AI30" s="64"/>
      <c r="AJ30" s="64"/>
      <c r="AK30" s="64"/>
      <c r="AL30" s="64"/>
      <c r="AM30" s="64"/>
    </row>
    <row r="31" spans="1:39" ht="15.75">
      <c r="A31" s="16" t="s">
        <v>22</v>
      </c>
      <c r="B31" s="27">
        <f aca="true" t="shared" si="3" ref="B31:G31">SUM(B18-B20)</f>
        <v>69465</v>
      </c>
      <c r="C31" s="28">
        <f t="shared" si="3"/>
        <v>69305</v>
      </c>
      <c r="D31" s="23">
        <f t="shared" si="3"/>
        <v>66369</v>
      </c>
      <c r="E31" s="23">
        <f t="shared" si="3"/>
        <v>64794</v>
      </c>
      <c r="F31" s="23">
        <f t="shared" si="3"/>
        <v>62981</v>
      </c>
      <c r="G31" s="23">
        <f t="shared" si="3"/>
        <v>63577</v>
      </c>
      <c r="H31" s="23">
        <v>46037</v>
      </c>
      <c r="I31" s="23">
        <v>48851</v>
      </c>
      <c r="J31" s="25">
        <v>50613</v>
      </c>
      <c r="K31" s="25">
        <v>51405</v>
      </c>
      <c r="L31" s="25">
        <v>52274</v>
      </c>
      <c r="M31" s="23">
        <v>53394</v>
      </c>
      <c r="N31" s="23">
        <v>54031</v>
      </c>
      <c r="O31" s="23">
        <v>55355</v>
      </c>
      <c r="P31" s="23">
        <v>56466</v>
      </c>
      <c r="Q31" s="23">
        <v>57664</v>
      </c>
      <c r="R31" s="23">
        <v>60025</v>
      </c>
      <c r="S31" s="23">
        <v>62580</v>
      </c>
      <c r="T31" s="46">
        <v>63577</v>
      </c>
      <c r="U31" s="46">
        <v>62981</v>
      </c>
      <c r="V31" s="46">
        <v>63307</v>
      </c>
      <c r="W31" s="46">
        <v>64794</v>
      </c>
      <c r="X31" s="46">
        <v>66369</v>
      </c>
      <c r="Y31" s="23">
        <f>SUM(Y18-Y20)</f>
        <v>66976</v>
      </c>
      <c r="Z31" s="52">
        <v>69507</v>
      </c>
      <c r="AA31" s="52">
        <v>71423</v>
      </c>
      <c r="AB31" s="28">
        <f>SUM(AB18-AB20)</f>
        <v>70287</v>
      </c>
      <c r="AC31" s="51">
        <v>69305</v>
      </c>
      <c r="AD31" s="40">
        <f>+AD18-AD20</f>
        <v>69465</v>
      </c>
      <c r="AE31" s="64">
        <v>68366</v>
      </c>
      <c r="AF31" s="40">
        <f>+AF18-AF20</f>
        <v>67814</v>
      </c>
      <c r="AG31" s="64">
        <v>64677</v>
      </c>
      <c r="AH31" s="64">
        <v>62950</v>
      </c>
      <c r="AI31" s="64">
        <v>59033</v>
      </c>
      <c r="AJ31" s="64">
        <v>54746</v>
      </c>
      <c r="AK31" s="64">
        <v>53345</v>
      </c>
      <c r="AL31" s="64">
        <v>45566</v>
      </c>
      <c r="AM31" s="64">
        <v>41766</v>
      </c>
    </row>
    <row r="32" spans="1:39" ht="15.75">
      <c r="A32" s="16"/>
      <c r="B32" s="27"/>
      <c r="C32" s="28"/>
      <c r="D32" s="23"/>
      <c r="E32" s="23"/>
      <c r="F32" s="23"/>
      <c r="G32" s="23"/>
      <c r="H32" s="23"/>
      <c r="I32" s="23"/>
      <c r="J32" s="40"/>
      <c r="K32" s="40"/>
      <c r="L32" s="40"/>
      <c r="M32" s="40"/>
      <c r="N32" s="40"/>
      <c r="O32" s="23"/>
      <c r="P32" s="23"/>
      <c r="Q32" s="23"/>
      <c r="R32" s="23"/>
      <c r="S32" s="23"/>
      <c r="T32" s="46"/>
      <c r="U32" s="46"/>
      <c r="V32" s="46"/>
      <c r="W32" s="46"/>
      <c r="X32" s="46"/>
      <c r="Y32" s="23"/>
      <c r="Z32" s="52"/>
      <c r="AA32" s="52"/>
      <c r="AB32" s="28"/>
      <c r="AC32" s="51"/>
      <c r="AD32" s="40"/>
      <c r="AE32" s="64"/>
      <c r="AF32" s="40"/>
      <c r="AG32" s="64"/>
      <c r="AH32" s="64"/>
      <c r="AI32" s="64"/>
      <c r="AJ32" s="64"/>
      <c r="AK32" s="64"/>
      <c r="AL32" s="64"/>
      <c r="AM32" s="64"/>
    </row>
    <row r="33" spans="1:39" ht="17.25">
      <c r="A33" s="26" t="s">
        <v>65</v>
      </c>
      <c r="B33" s="27">
        <v>278</v>
      </c>
      <c r="C33" s="28">
        <v>249</v>
      </c>
      <c r="D33" s="23">
        <v>189</v>
      </c>
      <c r="E33" s="23">
        <v>171</v>
      </c>
      <c r="F33" s="23">
        <v>317</v>
      </c>
      <c r="G33" s="23">
        <v>223</v>
      </c>
      <c r="H33" s="19">
        <v>280</v>
      </c>
      <c r="I33" s="19">
        <v>260</v>
      </c>
      <c r="J33" s="41">
        <v>207</v>
      </c>
      <c r="K33" s="41">
        <v>221</v>
      </c>
      <c r="L33" s="41">
        <v>107</v>
      </c>
      <c r="M33" s="41">
        <v>120</v>
      </c>
      <c r="N33" s="41">
        <v>104</v>
      </c>
      <c r="O33" s="20">
        <v>101</v>
      </c>
      <c r="P33" s="21">
        <v>102</v>
      </c>
      <c r="Q33" s="21">
        <v>83</v>
      </c>
      <c r="R33" s="23">
        <v>103</v>
      </c>
      <c r="S33" s="23">
        <v>151</v>
      </c>
      <c r="T33" s="46">
        <v>223</v>
      </c>
      <c r="U33" s="46">
        <v>317</v>
      </c>
      <c r="V33" s="46">
        <v>327</v>
      </c>
      <c r="W33" s="46">
        <v>171</v>
      </c>
      <c r="X33" s="46">
        <v>189</v>
      </c>
      <c r="Y33" s="23">
        <v>213</v>
      </c>
      <c r="Z33" s="52">
        <v>313</v>
      </c>
      <c r="AA33" s="52">
        <v>333</v>
      </c>
      <c r="AB33" s="28">
        <v>388</v>
      </c>
      <c r="AC33" s="51">
        <v>249</v>
      </c>
      <c r="AD33" s="40">
        <v>278</v>
      </c>
      <c r="AE33" s="64">
        <v>120</v>
      </c>
      <c r="AF33" s="67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</row>
    <row r="34" spans="1:39" ht="15.75">
      <c r="A34" s="16"/>
      <c r="B34" s="27"/>
      <c r="C34" s="28"/>
      <c r="D34" s="23"/>
      <c r="E34" s="23"/>
      <c r="F34" s="23"/>
      <c r="G34" s="23"/>
      <c r="H34" s="23"/>
      <c r="I34" s="23"/>
      <c r="J34" s="40"/>
      <c r="K34" s="40"/>
      <c r="L34" s="40"/>
      <c r="M34" s="40"/>
      <c r="N34" s="40"/>
      <c r="O34" s="21"/>
      <c r="P34" s="21"/>
      <c r="Q34" s="21"/>
      <c r="R34" s="23"/>
      <c r="S34" s="23"/>
      <c r="T34" s="46"/>
      <c r="U34" s="46"/>
      <c r="V34" s="46"/>
      <c r="W34" s="46"/>
      <c r="X34" s="46"/>
      <c r="Y34" s="23"/>
      <c r="Z34" s="52"/>
      <c r="AA34" s="52"/>
      <c r="AB34" s="28"/>
      <c r="AC34" s="51"/>
      <c r="AD34" s="40"/>
      <c r="AE34" s="64"/>
      <c r="AF34" s="40"/>
      <c r="AG34" s="64"/>
      <c r="AH34" s="64"/>
      <c r="AI34" s="64"/>
      <c r="AJ34" s="64"/>
      <c r="AK34" s="64"/>
      <c r="AL34" s="64"/>
      <c r="AM34" s="64"/>
    </row>
    <row r="35" spans="1:39" ht="15.75">
      <c r="A35" s="16" t="s">
        <v>15</v>
      </c>
      <c r="B35" s="27">
        <f aca="true" t="shared" si="4" ref="B35:G35">SUM(B31+B33)</f>
        <v>69743</v>
      </c>
      <c r="C35" s="28">
        <f t="shared" si="4"/>
        <v>69554</v>
      </c>
      <c r="D35" s="23">
        <f t="shared" si="4"/>
        <v>66558</v>
      </c>
      <c r="E35" s="23">
        <f t="shared" si="4"/>
        <v>64965</v>
      </c>
      <c r="F35" s="23">
        <f t="shared" si="4"/>
        <v>63298</v>
      </c>
      <c r="G35" s="23">
        <f t="shared" si="4"/>
        <v>63800</v>
      </c>
      <c r="H35" s="23">
        <f>H31+H33</f>
        <v>46317</v>
      </c>
      <c r="I35" s="23">
        <f>I31+I33</f>
        <v>49111</v>
      </c>
      <c r="J35" s="25">
        <v>50820</v>
      </c>
      <c r="K35" s="25">
        <v>51626</v>
      </c>
      <c r="L35" s="25">
        <v>52381</v>
      </c>
      <c r="M35" s="23">
        <v>53514</v>
      </c>
      <c r="N35" s="23">
        <v>54135</v>
      </c>
      <c r="O35" s="23">
        <v>55456</v>
      </c>
      <c r="P35" s="23">
        <v>56568</v>
      </c>
      <c r="Q35" s="23">
        <v>57747</v>
      </c>
      <c r="R35" s="23">
        <v>60128</v>
      </c>
      <c r="S35" s="23">
        <v>62731</v>
      </c>
      <c r="T35" s="46">
        <v>63800</v>
      </c>
      <c r="U35" s="46">
        <v>63298</v>
      </c>
      <c r="V35" s="46">
        <v>63634</v>
      </c>
      <c r="W35" s="46">
        <v>64965</v>
      </c>
      <c r="X35" s="46">
        <v>66558</v>
      </c>
      <c r="Y35" s="23">
        <f>SUM(Y31+Y33)</f>
        <v>67189</v>
      </c>
      <c r="Z35" s="52">
        <v>69820</v>
      </c>
      <c r="AA35" s="52">
        <v>71756</v>
      </c>
      <c r="AB35" s="28">
        <f>SUM(AB31+AB33)</f>
        <v>70675</v>
      </c>
      <c r="AC35" s="51">
        <v>69554</v>
      </c>
      <c r="AD35" s="40">
        <v>69743</v>
      </c>
      <c r="AE35" s="64">
        <v>68486</v>
      </c>
      <c r="AF35" s="40">
        <v>67814</v>
      </c>
      <c r="AG35" s="64">
        <v>64677</v>
      </c>
      <c r="AH35" s="64">
        <v>62950</v>
      </c>
      <c r="AI35" s="64">
        <v>59033</v>
      </c>
      <c r="AJ35" s="64">
        <v>54746</v>
      </c>
      <c r="AK35" s="64">
        <v>53345</v>
      </c>
      <c r="AL35" s="64">
        <v>45566</v>
      </c>
      <c r="AM35" s="64">
        <v>41766</v>
      </c>
    </row>
    <row r="36" spans="1:39" ht="15.75">
      <c r="A36" s="16"/>
      <c r="B36" s="27"/>
      <c r="C36" s="28"/>
      <c r="D36" s="23"/>
      <c r="E36" s="23"/>
      <c r="F36" s="23"/>
      <c r="G36" s="23"/>
      <c r="H36" s="23"/>
      <c r="I36" s="23"/>
      <c r="J36" s="40"/>
      <c r="K36" s="40"/>
      <c r="L36" s="40"/>
      <c r="M36" s="40"/>
      <c r="N36" s="40"/>
      <c r="O36" s="21"/>
      <c r="P36" s="21"/>
      <c r="Q36" s="21"/>
      <c r="R36" s="23"/>
      <c r="S36" s="23"/>
      <c r="T36" s="46"/>
      <c r="U36" s="46"/>
      <c r="V36" s="46"/>
      <c r="W36" s="46"/>
      <c r="X36" s="46"/>
      <c r="Y36" s="23"/>
      <c r="Z36" s="52"/>
      <c r="AA36" s="52"/>
      <c r="AB36" s="28"/>
      <c r="AC36" s="51"/>
      <c r="AD36" s="40"/>
      <c r="AE36" s="64"/>
      <c r="AF36" s="40"/>
      <c r="AG36" s="64"/>
      <c r="AH36" s="64"/>
      <c r="AI36" s="64"/>
      <c r="AJ36" s="64"/>
      <c r="AK36" s="64"/>
      <c r="AL36" s="64"/>
      <c r="AM36" s="64"/>
    </row>
    <row r="37" spans="1:39" ht="15.75">
      <c r="A37" s="16" t="s">
        <v>16</v>
      </c>
      <c r="B37" s="27">
        <f>69743-68486</f>
        <v>1257</v>
      </c>
      <c r="C37" s="28">
        <f>SUM(C35-B35)</f>
        <v>-189</v>
      </c>
      <c r="D37" s="23">
        <v>-631</v>
      </c>
      <c r="E37" s="23">
        <f>SUM(E35-D35)</f>
        <v>-1593</v>
      </c>
      <c r="F37" s="23">
        <v>-336</v>
      </c>
      <c r="G37" s="23">
        <f>SUM(G35-F35)</f>
        <v>502</v>
      </c>
      <c r="H37" s="23">
        <f>H35-I35</f>
        <v>-2794</v>
      </c>
      <c r="I37" s="23">
        <f>I35-J35</f>
        <v>-1709</v>
      </c>
      <c r="J37" s="25">
        <v>-806</v>
      </c>
      <c r="K37" s="25">
        <v>-755</v>
      </c>
      <c r="L37" s="25">
        <v>-1133</v>
      </c>
      <c r="M37" s="23">
        <v>-621</v>
      </c>
      <c r="N37" s="23">
        <v>-1321</v>
      </c>
      <c r="O37" s="23">
        <v>-1112</v>
      </c>
      <c r="P37" s="23">
        <v>-1179</v>
      </c>
      <c r="Q37" s="23">
        <v>-2381</v>
      </c>
      <c r="R37" s="23">
        <v>-2603</v>
      </c>
      <c r="S37" s="23">
        <v>-1069</v>
      </c>
      <c r="T37" s="46">
        <v>502</v>
      </c>
      <c r="U37" s="46">
        <v>-336</v>
      </c>
      <c r="V37" s="46">
        <v>-1331</v>
      </c>
      <c r="W37" s="46">
        <v>-1593</v>
      </c>
      <c r="X37" s="46">
        <v>-631</v>
      </c>
      <c r="Y37" s="23">
        <v>-2631</v>
      </c>
      <c r="Z37" s="53">
        <v>-1936</v>
      </c>
      <c r="AA37" s="52">
        <v>1081</v>
      </c>
      <c r="AB37" s="28">
        <f>SUM(AB35-AA33)</f>
        <v>70342</v>
      </c>
      <c r="AC37" s="51">
        <v>-189</v>
      </c>
      <c r="AD37" s="40">
        <v>1257</v>
      </c>
      <c r="AE37" s="64">
        <v>672</v>
      </c>
      <c r="AF37" s="40">
        <v>3137</v>
      </c>
      <c r="AG37" s="64">
        <v>1727</v>
      </c>
      <c r="AH37" s="64">
        <v>3917</v>
      </c>
      <c r="AI37" s="64">
        <v>4287</v>
      </c>
      <c r="AJ37" s="64">
        <v>1401</v>
      </c>
      <c r="AK37" s="64">
        <v>7779</v>
      </c>
      <c r="AL37" s="64">
        <v>3800</v>
      </c>
      <c r="AM37" s="64">
        <v>2595</v>
      </c>
    </row>
    <row r="38" spans="1:39" s="66" customFormat="1" ht="15.75">
      <c r="A38" s="29" t="s">
        <v>30</v>
      </c>
      <c r="B38" s="30">
        <v>0.016</v>
      </c>
      <c r="C38" s="31">
        <v>-0.002</v>
      </c>
      <c r="D38" s="32">
        <v>-0.009</v>
      </c>
      <c r="E38" s="32">
        <v>-0.024</v>
      </c>
      <c r="F38" s="32">
        <v>-0.005</v>
      </c>
      <c r="G38" s="32">
        <v>0.009</v>
      </c>
      <c r="H38" s="32">
        <f>H37/I35</f>
        <v>-0.05689153142880414</v>
      </c>
      <c r="I38" s="32">
        <f>I37/J35</f>
        <v>-0.03362849271940181</v>
      </c>
      <c r="J38" s="33">
        <v>-0.016</v>
      </c>
      <c r="K38" s="33">
        <v>-0.014</v>
      </c>
      <c r="L38" s="33">
        <v>-0.021</v>
      </c>
      <c r="M38" s="33">
        <v>-0.012</v>
      </c>
      <c r="N38" s="33">
        <v>-0.026</v>
      </c>
      <c r="O38" s="33">
        <v>-0.02</v>
      </c>
      <c r="P38" s="33">
        <v>-0.021</v>
      </c>
      <c r="Q38" s="33">
        <v>-0.04</v>
      </c>
      <c r="R38" s="32">
        <v>-0.041</v>
      </c>
      <c r="S38" s="32">
        <v>-0.021</v>
      </c>
      <c r="T38" s="48">
        <v>0.009</v>
      </c>
      <c r="U38" s="48">
        <v>-0.005</v>
      </c>
      <c r="V38" s="48">
        <v>-0.023</v>
      </c>
      <c r="W38" s="48">
        <v>-0.024</v>
      </c>
      <c r="X38" s="48">
        <v>-0.009</v>
      </c>
      <c r="Y38" s="32">
        <v>-0.036</v>
      </c>
      <c r="Z38" s="54">
        <v>-0.027</v>
      </c>
      <c r="AA38" s="54">
        <v>0.016</v>
      </c>
      <c r="AB38" s="57">
        <v>0.014</v>
      </c>
      <c r="AC38" s="59">
        <v>-0.002</v>
      </c>
      <c r="AD38" s="61">
        <v>0.016</v>
      </c>
      <c r="AE38" s="65">
        <v>0.01</v>
      </c>
      <c r="AF38" s="61">
        <v>0.049</v>
      </c>
      <c r="AG38" s="65">
        <v>0.027</v>
      </c>
      <c r="AH38" s="65">
        <v>0.066</v>
      </c>
      <c r="AI38" s="65">
        <v>0.078</v>
      </c>
      <c r="AJ38" s="65">
        <v>0.026</v>
      </c>
      <c r="AK38" s="65">
        <v>0.171</v>
      </c>
      <c r="AL38" s="69">
        <v>0.091</v>
      </c>
      <c r="AM38" s="65">
        <v>0.066</v>
      </c>
    </row>
    <row r="39" spans="1:39" ht="15.75">
      <c r="A39" s="15"/>
      <c r="B39" s="1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49"/>
      <c r="W39" s="49"/>
      <c r="X39" s="49"/>
      <c r="Y39" s="49"/>
      <c r="Z39" s="55"/>
      <c r="AA39" s="58"/>
      <c r="AB39" s="49"/>
      <c r="AC39" s="49"/>
      <c r="AD39" s="55"/>
      <c r="AE39" s="55"/>
      <c r="AF39" s="55"/>
      <c r="AG39" s="55"/>
      <c r="AH39" s="55"/>
      <c r="AI39" s="55"/>
      <c r="AJ39" s="55"/>
      <c r="AK39" s="55"/>
      <c r="AL39" s="55"/>
      <c r="AM39" s="55"/>
    </row>
    <row r="40" spans="1:39" ht="15.75">
      <c r="A40" s="16" t="s">
        <v>61</v>
      </c>
      <c r="B40" s="16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34"/>
      <c r="W40" s="34"/>
      <c r="X40" s="34"/>
      <c r="Y40" s="34"/>
      <c r="Z40" s="70"/>
      <c r="AA40" s="56"/>
      <c r="AB40" s="34"/>
      <c r="AC40" s="34"/>
      <c r="AD40" s="70"/>
      <c r="AE40" s="70"/>
      <c r="AF40" s="70"/>
      <c r="AG40" s="70"/>
      <c r="AH40" s="70"/>
      <c r="AI40" s="70"/>
      <c r="AJ40" s="70"/>
      <c r="AK40" s="70"/>
      <c r="AL40" s="70"/>
      <c r="AM40" s="70"/>
    </row>
    <row r="41" spans="1:39" ht="15.75">
      <c r="A41" s="16"/>
      <c r="B41" s="16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34"/>
      <c r="W41" s="34"/>
      <c r="X41" s="34"/>
      <c r="Y41" s="34"/>
      <c r="Z41" s="70"/>
      <c r="AA41" s="56"/>
      <c r="AB41" s="34"/>
      <c r="AC41" s="34"/>
      <c r="AD41" s="70"/>
      <c r="AE41" s="70"/>
      <c r="AF41" s="70"/>
      <c r="AG41" s="70"/>
      <c r="AH41" s="70"/>
      <c r="AI41" s="70"/>
      <c r="AJ41" s="70"/>
      <c r="AK41" s="70"/>
      <c r="AL41" s="70"/>
      <c r="AM41" s="70"/>
    </row>
    <row r="42" spans="1:39" ht="15.75">
      <c r="A42" s="16" t="s">
        <v>66</v>
      </c>
      <c r="B42" s="16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4"/>
      <c r="W42" s="34"/>
      <c r="X42" s="34"/>
      <c r="Y42" s="34"/>
      <c r="Z42" s="70"/>
      <c r="AA42" s="56"/>
      <c r="AB42" s="34"/>
      <c r="AC42" s="34"/>
      <c r="AD42" s="70"/>
      <c r="AE42" s="70"/>
      <c r="AF42" s="70"/>
      <c r="AG42" s="70"/>
      <c r="AH42" s="70"/>
      <c r="AI42" s="70"/>
      <c r="AJ42" s="70"/>
      <c r="AK42" s="70"/>
      <c r="AL42" s="70"/>
      <c r="AM42" s="70"/>
    </row>
    <row r="43" spans="1:29" ht="15.75">
      <c r="A43" s="34"/>
      <c r="B43" s="36"/>
      <c r="C43" s="36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14"/>
      <c r="W43" s="14"/>
      <c r="X43" s="14"/>
      <c r="Y43" s="14"/>
      <c r="Z43" s="14"/>
      <c r="AA43" s="14"/>
      <c r="AB43" s="14"/>
      <c r="AC43" s="14"/>
    </row>
    <row r="44" spans="1:29" ht="15.75">
      <c r="A44" s="37" t="s">
        <v>36</v>
      </c>
      <c r="B44" s="36"/>
      <c r="C44" s="36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14"/>
      <c r="W44" s="14"/>
      <c r="X44" s="14"/>
      <c r="Y44" s="14"/>
      <c r="Z44" s="14"/>
      <c r="AA44" s="14"/>
      <c r="AB44" s="14"/>
      <c r="AC44" s="14"/>
    </row>
    <row r="45" spans="1:29" ht="15.75">
      <c r="A45" s="34"/>
      <c r="B45" s="36"/>
      <c r="C45" s="36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ht="15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15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ht="15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5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15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5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9"/>
      <c r="U51" s="39"/>
      <c r="V51" s="39"/>
      <c r="W51" s="39"/>
      <c r="X51" s="39"/>
      <c r="Y51" s="39"/>
      <c r="Z51" s="39"/>
      <c r="AA51" s="39"/>
      <c r="AB51" s="39"/>
      <c r="AC51" s="39"/>
    </row>
    <row r="52" spans="1:29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</sheetData>
  <sheetProtection/>
  <printOptions horizontalCentered="1" verticalCentered="1"/>
  <pageMargins left="0.17" right="0.17" top="0.75" bottom="0.75" header="0.5" footer="0.5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2018-06-19T14:31:14Z</cp:lastPrinted>
  <dcterms:created xsi:type="dcterms:W3CDTF">2002-04-22T13:28:32Z</dcterms:created>
  <dcterms:modified xsi:type="dcterms:W3CDTF">2020-12-11T15:33:22Z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-286910327</vt:i4>
  </property>
  <property fmtid="{D5CDD505-2E9C-101B-9397-08002B2CF9AE}" pid="4" name="_EmailSubject">
    <vt:lpwstr>Yearbook Update Request</vt:lpwstr>
  </property>
  <property fmtid="{D5CDD505-2E9C-101B-9397-08002B2CF9AE}" pid="5" name="_AuthorEmail">
    <vt:lpwstr>Michele.Staley@doccs.ny.gov</vt:lpwstr>
  </property>
  <property fmtid="{D5CDD505-2E9C-101B-9397-08002B2CF9AE}" pid="6" name="_AuthorEmailDisplayName">
    <vt:lpwstr>Staley, Michele M (DOCCS)</vt:lpwstr>
  </property>
  <property fmtid="{D5CDD505-2E9C-101B-9397-08002B2CF9AE}" pid="7" name="_PreviousAdHocReviewCycleID">
    <vt:i4>1863517697</vt:i4>
  </property>
  <property fmtid="{D5CDD505-2E9C-101B-9397-08002B2CF9AE}" pid="8" name="_ReviewingToolsShownOnce">
    <vt:lpwstr/>
  </property>
</Properties>
</file>