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" sheetId="1" r:id="rId1"/>
    <sheet name="2015" sheetId="2" r:id="rId2"/>
    <sheet name="2014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</sheets>
  <definedNames>
    <definedName name="_xlnm.Print_Area" localSheetId="0">'2016'!$A$1:$I$103</definedName>
    <definedName name="_xlnm.Print_Area">'2016'!$A$1:$H$101</definedName>
  </definedNames>
  <calcPr fullCalcOnLoad="1"/>
</workbook>
</file>

<file path=xl/sharedStrings.xml><?xml version="1.0" encoding="utf-8"?>
<sst xmlns="http://schemas.openxmlformats.org/spreadsheetml/2006/main" count="2377" uniqueCount="182">
  <si>
    <t xml:space="preserve"> </t>
  </si>
  <si>
    <t>New York State</t>
  </si>
  <si>
    <t>Alfalfa Hay</t>
  </si>
  <si>
    <t>Other Hay</t>
  </si>
  <si>
    <t>b</t>
  </si>
  <si>
    <t>a</t>
  </si>
  <si>
    <t xml:space="preserve">  Other Districts</t>
  </si>
  <si>
    <t>a  Represents zero or is included in Other Counties.</t>
  </si>
  <si>
    <t xml:space="preserve">SOURCE:  U.S. Department of Agriculture, National Agricultural Statistics Service; material compiled by New York State Department of </t>
  </si>
  <si>
    <t>b  Represents zero or is included in Other Districts.</t>
  </si>
  <si>
    <t xml:space="preserve">                  www.nass.usda.gov/Statistics_by_State/New_York/Publications/Annual_Statistical_Bulletin/index.php</t>
  </si>
  <si>
    <t>Dry Hay by Acreage, Yield, and Production</t>
  </si>
  <si>
    <t xml:space="preserve">                  (last viewed November 3, 2017).</t>
  </si>
  <si>
    <t xml:space="preserve">  Northern District</t>
  </si>
  <si>
    <t xml:space="preserve">    Jefferson</t>
  </si>
  <si>
    <t xml:space="preserve">    Lewis</t>
  </si>
  <si>
    <t xml:space="preserve">    St. Lawrence</t>
  </si>
  <si>
    <t xml:space="preserve">    Other Counties</t>
  </si>
  <si>
    <t xml:space="preserve">  Northeast District</t>
  </si>
  <si>
    <t xml:space="preserve">    Clinton</t>
  </si>
  <si>
    <t xml:space="preserve">    Essex</t>
  </si>
  <si>
    <t xml:space="preserve">    Franklin</t>
  </si>
  <si>
    <t xml:space="preserve">    Hamilton</t>
  </si>
  <si>
    <t xml:space="preserve">    Warren</t>
  </si>
  <si>
    <t xml:space="preserve">  Western District</t>
  </si>
  <si>
    <t xml:space="preserve">    Erie</t>
  </si>
  <si>
    <t xml:space="preserve">    Genesee</t>
  </si>
  <si>
    <t xml:space="preserve">    Livingston</t>
  </si>
  <si>
    <t xml:space="preserve">    Monroe</t>
  </si>
  <si>
    <t xml:space="preserve">    Niagara</t>
  </si>
  <si>
    <t xml:space="preserve">    Ontario</t>
  </si>
  <si>
    <t xml:space="preserve">    Orleans</t>
  </si>
  <si>
    <t xml:space="preserve">    Seneca</t>
  </si>
  <si>
    <t xml:space="preserve">    Wayne</t>
  </si>
  <si>
    <t xml:space="preserve">    Wyoming</t>
  </si>
  <si>
    <t xml:space="preserve">    Yates</t>
  </si>
  <si>
    <t xml:space="preserve">  Central District</t>
  </si>
  <si>
    <t xml:space="preserve">    Cayuga</t>
  </si>
  <si>
    <t xml:space="preserve">    Chenango</t>
  </si>
  <si>
    <t xml:space="preserve">    Cortland</t>
  </si>
  <si>
    <t xml:space="preserve">    Herkimer</t>
  </si>
  <si>
    <t xml:space="preserve">    Madison</t>
  </si>
  <si>
    <t xml:space="preserve">    Oneida</t>
  </si>
  <si>
    <t xml:space="preserve">    Onondaga</t>
  </si>
  <si>
    <t xml:space="preserve">    Oswego</t>
  </si>
  <si>
    <t xml:space="preserve">    Otsego</t>
  </si>
  <si>
    <t xml:space="preserve">  Eastern District</t>
  </si>
  <si>
    <t xml:space="preserve">    Albany</t>
  </si>
  <si>
    <t xml:space="preserve">    Fulton</t>
  </si>
  <si>
    <t xml:space="preserve">    Montgomery</t>
  </si>
  <si>
    <t xml:space="preserve">    Rensselaer</t>
  </si>
  <si>
    <t xml:space="preserve">    Saratoga</t>
  </si>
  <si>
    <t xml:space="preserve">    Schenectady</t>
  </si>
  <si>
    <t xml:space="preserve">    Schoharie</t>
  </si>
  <si>
    <t xml:space="preserve">    Washington</t>
  </si>
  <si>
    <t xml:space="preserve">  Southwest District</t>
  </si>
  <si>
    <t xml:space="preserve">    Allegany</t>
  </si>
  <si>
    <t xml:space="preserve">    Cattaraugus</t>
  </si>
  <si>
    <t xml:space="preserve">    Chautauqua</t>
  </si>
  <si>
    <t xml:space="preserve">    Steuben</t>
  </si>
  <si>
    <t xml:space="preserve">  Southern District</t>
  </si>
  <si>
    <t xml:space="preserve">    Broome</t>
  </si>
  <si>
    <t xml:space="preserve">    Chemung</t>
  </si>
  <si>
    <t xml:space="preserve">    Schuyler</t>
  </si>
  <si>
    <t xml:space="preserve">    Tioga</t>
  </si>
  <si>
    <t xml:space="preserve">    Tompkins</t>
  </si>
  <si>
    <t xml:space="preserve">  Southeast District</t>
  </si>
  <si>
    <t xml:space="preserve">    Columbia</t>
  </si>
  <si>
    <t xml:space="preserve">    Delaware</t>
  </si>
  <si>
    <t xml:space="preserve">    Dutchess</t>
  </si>
  <si>
    <t xml:space="preserve">    Greene</t>
  </si>
  <si>
    <t xml:space="preserve">    Orange</t>
  </si>
  <si>
    <t xml:space="preserve">    Putnam</t>
  </si>
  <si>
    <t xml:space="preserve">    Rockland</t>
  </si>
  <si>
    <t xml:space="preserve">    Sullivan</t>
  </si>
  <si>
    <t xml:space="preserve">    Ulster</t>
  </si>
  <si>
    <t xml:space="preserve">    Westchester</t>
  </si>
  <si>
    <t xml:space="preserve">  Long Island District</t>
  </si>
  <si>
    <t xml:space="preserve">    Suffolk</t>
  </si>
  <si>
    <t>New York State by County—2016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</si>
  <si>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</si>
  <si>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</si>
  <si>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</si>
  <si>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</si>
  <si>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</si>
  <si>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</si>
  <si>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</si>
  <si>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</si>
  <si>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</si>
  <si>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</si>
  <si>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</si>
  <si>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</si>
  <si>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</si>
  <si>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</si>
  <si>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</si>
  <si>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</si>
  <si>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</si>
  <si>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</si>
  <si>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</si>
  <si>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</si>
  <si>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</si>
  <si>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</si>
  <si>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</si>
  <si>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</si>
  <si>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</si>
  <si>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</si>
  <si>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</si>
  <si>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</si>
  <si>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</si>
  <si>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</si>
  <si>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</si>
  <si>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</si>
  <si>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</si>
  <si>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</si>
  <si>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</si>
  <si>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</si>
  <si>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</si>
  <si>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</si>
  <si>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</si>
  <si>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</si>
  <si>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</si>
  <si>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</si>
  <si>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</si>
  <si>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</si>
  <si>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</si>
  <si>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</si>
  <si>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</si>
  <si>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</si>
  <si>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</si>
  <si>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</si>
  <si>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</si>
  <si>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</si>
  <si>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</si>
  <si>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</si>
  <si>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</si>
  <si>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</si>
  <si>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</si>
  <si>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 xml:space="preserve">  Other Counties</t>
  </si>
  <si>
    <t>New York State by County—2014</t>
  </si>
  <si>
    <t xml:space="preserve">                   </t>
  </si>
  <si>
    <t xml:space="preserve">                  </t>
  </si>
  <si>
    <t>SOURCE:  US Department of Agriculture, National Agricultural Statistics Service; material compiled by New York State Department of Agriculture and Markets, Agricultural Statistics Service, 2014-2015 Agricultural Statistics Annual Bulletin: New York; www.nass.usda.gov/Statistics_by_State/New_York/Publications/Annual_Statistical_Bulletin/2014/2014-bulletin.htm (last viewed August 18, 2015).</t>
  </si>
  <si>
    <t>Harvested 
(acres)</t>
  </si>
  <si>
    <t>Yield
(acres)</t>
  </si>
  <si>
    <t>Production
(tons)</t>
  </si>
  <si>
    <r>
      <t xml:space="preserve">                  Agriculture and Markets, Agricultural Statistics Service, </t>
    </r>
    <r>
      <rPr>
        <i/>
        <sz val="11"/>
        <rFont val="Arial"/>
        <family val="2"/>
      </rPr>
      <t xml:space="preserve">2016-2017 Agricultural Statistics Annual Bulletin: New York; </t>
    </r>
  </si>
  <si>
    <t>New York State by County—2015</t>
  </si>
  <si>
    <t xml:space="preserve">                 </t>
  </si>
  <si>
    <t>SOURCE: US Department of Agriculture, National Agricultural Statistics Service; material compiled by New York State Department of Agriculture and Markets, Agricultural Statistics Service, 2015-2016 Agricultural Statistics Annual Bulletin: New York; www.nass.usda.gov/Statistics_by_State/New_York/Publications/Annual_Statistical_Bulletin/index.php  (last viewed October 4, 2016).</t>
  </si>
  <si>
    <t>New York State by County—2012</t>
  </si>
  <si>
    <t>a  Included in Other Counties.</t>
  </si>
  <si>
    <t>b  Included in Other Districts.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</si>
  <si>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2012-2013 Annual Bulletin; </t>
    </r>
    <r>
      <rPr>
        <sz val="11"/>
        <rFont val="Arial"/>
        <family val="2"/>
      </rPr>
      <t>www.nass.usda.gov/Statistics_by_State/New_York/Publications/Annual_Statistical_Bulletin/2013/2013-bulletin.htm (last viewed April 30, 2014).</t>
    </r>
  </si>
  <si>
    <t>New York State by County—2011</t>
  </si>
  <si>
    <t>County</t>
  </si>
  <si>
    <t>County and Region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</si>
  <si>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2011-2012 Annual Bulletin; </t>
    </r>
    <r>
      <rPr>
        <sz val="11"/>
        <rFont val="Arial"/>
        <family val="2"/>
      </rPr>
      <t>www.nass.usda.gov/Statistics_by_State/New_York/Publications/Annual_Statistical_Bulletin/2012/2012-bulletin.htm (last viewed March 5, 2013).</t>
    </r>
  </si>
  <si>
    <t>New York State by County—2010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</si>
  <si>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2010-2011 Annual Bulletin; </t>
    </r>
    <r>
      <rPr>
        <sz val="11"/>
        <rFont val="Arial"/>
        <family val="2"/>
      </rPr>
      <t>www.nass.usda.gov/Statistics_by_State/New_York/Publications/Annual_Statistical_Bulletin/2011/2011-bulletin.htm (last viewed December 7, 2011).</t>
    </r>
  </si>
  <si>
    <t>New York State by County—2009</t>
  </si>
  <si>
    <t>Total Hay</t>
  </si>
  <si>
    <t>a  Included in Other Districts.</t>
  </si>
  <si>
    <t>b  Included in Other Counties.</t>
  </si>
  <si>
    <t>1  Dry hay only. Excludes silage and green chop.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</si>
  <si>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2009-2010 Annual Bulletin; </t>
    </r>
    <r>
      <rPr>
        <sz val="11"/>
        <rFont val="Arial"/>
        <family val="2"/>
      </rPr>
      <t>www.nass.usda.gov/Statistics_by_State/New_York/Publications/Annual_Statistical_Bulletin/2010/2010-bulletin.htm (last viewed August 20, 2010).</t>
    </r>
  </si>
  <si>
    <t>New York State by County—2008</t>
  </si>
  <si>
    <t>0  Represents zero.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</si>
  <si>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>2008-2009 Annual Bulletin;</t>
    </r>
    <r>
      <rPr>
        <sz val="11"/>
        <rFont val="Arial"/>
        <family val="2"/>
      </rPr>
      <t xml:space="preserve"> www.nass.usda.gov/Statistics_by_State/New_York/Publications/Annual_Statistical_Bulletin/2009/09-bulletin.htm (last viewed August 6, 2009).</t>
    </r>
  </si>
  <si>
    <t>New York State by County—2006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</si>
  <si>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2006-2007 Annual Bulletin; </t>
    </r>
    <r>
      <rPr>
        <sz val="11"/>
        <rFont val="Arial"/>
        <family val="2"/>
      </rPr>
      <t>www.nass.usda.gov/Statistics_by_State/New_York/Publications/Annual_Statistical_Bulletin/2007/Annp078-07hay.pdf (last viewed June 18, 2008).</t>
    </r>
  </si>
  <si>
    <t>New York State by County—2005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</si>
  <si>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2005-2006 Annual Bulletin; </t>
    </r>
    <r>
      <rPr>
        <sz val="11"/>
        <rFont val="Arial"/>
        <family val="2"/>
      </rPr>
      <t>www.nass.usda.gov/Statistics_by_State/New_York/Publications/Annual_Statistical_Bulletin/2006/Annp078-079-06.pdf (last viewed March 30, 2007).</t>
    </r>
  </si>
  <si>
    <t>New York State by County—2003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</si>
  <si>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2003 Annual Bulletin; </t>
    </r>
    <r>
      <rPr>
        <sz val="11"/>
        <rFont val="Arial"/>
        <family val="2"/>
      </rPr>
      <t>www.nass.usda.gov/ny/Bulletin/2004/Annp080-081-04.pdf (last viewed June 30, 2005).</t>
    </r>
  </si>
  <si>
    <t>New York State by County—2004</t>
  </si>
  <si>
    <t xml:space="preserve">                  www.nass.usda.gov/Statistics_by_State/New_York/Publications/Annual_Statistical_Bulletin/2005/05-bulletin.htm (last viewed January 19, 2006).</t>
  </si>
  <si>
    <r>
      <t xml:space="preserve">SOURCE:  New York State Department of Agriculture and Markets, Agricultural Statistics Service, </t>
    </r>
    <r>
      <rPr>
        <i/>
        <sz val="11"/>
        <rFont val="Arial"/>
        <family val="2"/>
      </rPr>
      <t>Annual Bulletin 2004-2005;</t>
    </r>
  </si>
  <si>
    <t>New York State by County—2002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</si>
  <si>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Annual Bulletin 2002-2003; </t>
    </r>
    <r>
      <rPr>
        <sz val="11"/>
        <rFont val="Arial"/>
        <family val="2"/>
      </rPr>
      <t>http://www.nass.usda.gov/ny/Bulletin/2003/03-p077.pdf (last viewed February 25, 2004).</t>
    </r>
  </si>
  <si>
    <t>New York State by County—2001</t>
  </si>
  <si>
    <t>SOURCE:  New York State Department of Agriculture and Markets, Agricultural Statistics Service.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</si>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</sst>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#,##0.000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4" fontId="49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 applyProtection="1">
      <alignment/>
      <protection locked="0"/>
    </xf>
    <xf numFmtId="164" fontId="8" fillId="33" borderId="0" xfId="0" applyNumberFormat="1" applyFont="1" applyFill="1" applyAlignment="1" applyProtection="1">
      <alignment/>
      <protection locked="0"/>
    </xf>
    <xf numFmtId="164" fontId="8" fillId="33" borderId="11" xfId="0" applyNumberFormat="1" applyFont="1" applyFill="1" applyBorder="1" applyAlignment="1" applyProtection="1">
      <alignment horizontal="right" wrapText="1"/>
      <protection locked="0"/>
    </xf>
    <xf numFmtId="0" fontId="8" fillId="33" borderId="11" xfId="0" applyNumberFormat="1" applyFont="1" applyFill="1" applyBorder="1" applyAlignment="1" applyProtection="1">
      <alignment horizontal="right" wrapText="1"/>
      <protection locked="0"/>
    </xf>
    <xf numFmtId="0" fontId="8" fillId="33" borderId="12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4" fontId="8" fillId="0" borderId="0" xfId="0" applyNumberFormat="1" applyFont="1" applyAlignment="1">
      <alignment/>
    </xf>
    <xf numFmtId="3" fontId="8" fillId="34" borderId="0" xfId="0" applyNumberFormat="1" applyFont="1" applyFill="1" applyAlignment="1">
      <alignment horizontal="right"/>
    </xf>
    <xf numFmtId="4" fontId="8" fillId="34" borderId="0" xfId="0" applyNumberFormat="1" applyFont="1" applyFill="1" applyAlignment="1">
      <alignment horizontal="right"/>
    </xf>
    <xf numFmtId="3" fontId="8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 applyProtection="1">
      <alignment/>
      <protection locked="0"/>
    </xf>
    <xf numFmtId="165" fontId="8" fillId="33" borderId="0" xfId="0" applyNumberFormat="1" applyFont="1" applyFill="1" applyAlignment="1" applyProtection="1">
      <alignment/>
      <protection locked="0"/>
    </xf>
    <xf numFmtId="165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165" fontId="11" fillId="33" borderId="0" xfId="0" applyNumberFormat="1" applyFont="1" applyFill="1" applyAlignment="1">
      <alignment/>
    </xf>
    <xf numFmtId="164" fontId="12" fillId="33" borderId="0" xfId="0" applyNumberFormat="1" applyFont="1" applyFill="1" applyAlignment="1" applyProtection="1">
      <alignment/>
      <protection locked="0"/>
    </xf>
    <xf numFmtId="164" fontId="12" fillId="33" borderId="0" xfId="0" applyNumberFormat="1" applyFont="1" applyFill="1" applyAlignment="1" applyProtection="1" quotePrefix="1">
      <alignment/>
      <protection locked="0"/>
    </xf>
    <xf numFmtId="164" fontId="50" fillId="33" borderId="0" xfId="0" applyNumberFormat="1" applyFont="1" applyFill="1" applyAlignment="1" applyProtection="1">
      <alignment/>
      <protection locked="0"/>
    </xf>
    <xf numFmtId="2" fontId="8" fillId="33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2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33" borderId="12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65" fontId="8" fillId="33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164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3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164" fontId="8" fillId="33" borderId="0" xfId="0" applyNumberFormat="1" applyFont="1" applyFill="1" applyAlignment="1" applyProtection="1">
      <alignment horizontal="left" wrapText="1"/>
      <protection locked="0"/>
    </xf>
    <xf numFmtId="164" fontId="5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6640625" defaultRowHeight="15"/>
  <cols>
    <col min="1" max="1" width="18.6640625" style="1" customWidth="1"/>
    <col min="2" max="3" width="13.6640625" style="1" customWidth="1"/>
    <col min="4" max="4" width="11.6640625" style="1" customWidth="1"/>
    <col min="5" max="5" width="4.21484375" style="1" customWidth="1"/>
    <col min="6" max="6" width="13.5546875" style="1" customWidth="1"/>
    <col min="7" max="16384" width="11.6640625" style="1" customWidth="1"/>
  </cols>
  <sheetData>
    <row r="1" spans="1:14" ht="20.25">
      <c r="A1" s="45" t="s">
        <v>11</v>
      </c>
      <c r="B1" s="7"/>
      <c r="C1" s="8"/>
      <c r="D1" s="9"/>
      <c r="E1" s="7"/>
      <c r="F1" s="9"/>
      <c r="G1" s="9"/>
      <c r="H1" s="9"/>
      <c r="I1" s="9"/>
      <c r="J1" s="9"/>
      <c r="K1" s="9"/>
      <c r="L1" s="9"/>
      <c r="M1" s="4"/>
      <c r="N1" s="4"/>
    </row>
    <row r="2" spans="1:14" ht="20.25">
      <c r="A2" s="46" t="s">
        <v>79</v>
      </c>
      <c r="B2" s="8"/>
      <c r="C2" s="8"/>
      <c r="D2" s="9"/>
      <c r="E2" s="7"/>
      <c r="F2" s="9"/>
      <c r="G2" s="9"/>
      <c r="H2" s="9"/>
      <c r="I2" s="9"/>
      <c r="J2" s="9"/>
      <c r="K2" s="9"/>
      <c r="L2" s="9"/>
      <c r="M2" s="4"/>
      <c r="N2" s="4"/>
    </row>
    <row r="3" spans="1:14" ht="15.7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/>
      <c r="N3" s="4"/>
    </row>
    <row r="4" spans="1:14" ht="15.75">
      <c r="A4" s="13"/>
      <c r="B4" s="61" t="s">
        <v>2</v>
      </c>
      <c r="C4" s="61"/>
      <c r="D4" s="62"/>
      <c r="E4" s="14"/>
      <c r="F4" s="63" t="s">
        <v>3</v>
      </c>
      <c r="G4" s="64"/>
      <c r="H4" s="64"/>
      <c r="I4" s="9"/>
      <c r="J4" s="9"/>
      <c r="K4" s="9"/>
      <c r="L4" s="9"/>
      <c r="M4" s="4"/>
      <c r="N4" s="4"/>
    </row>
    <row r="5" spans="1:14" ht="29.25">
      <c r="A5" s="15" t="s">
        <v>155</v>
      </c>
      <c r="B5" s="16" t="s">
        <v>142</v>
      </c>
      <c r="C5" s="16" t="s">
        <v>143</v>
      </c>
      <c r="D5" s="17" t="s">
        <v>144</v>
      </c>
      <c r="E5" s="18"/>
      <c r="F5" s="16" t="s">
        <v>142</v>
      </c>
      <c r="G5" s="16" t="s">
        <v>143</v>
      </c>
      <c r="H5" s="17" t="s">
        <v>144</v>
      </c>
      <c r="I5" s="9"/>
      <c r="J5" s="9"/>
      <c r="K5" s="9"/>
      <c r="L5" s="9"/>
      <c r="M5" s="4"/>
      <c r="N5" s="4"/>
    </row>
    <row r="6" spans="1:14" ht="15.75">
      <c r="A6" s="10"/>
      <c r="B6" s="11"/>
      <c r="C6" s="11"/>
      <c r="D6" s="11"/>
      <c r="E6" s="9"/>
      <c r="F6" s="9"/>
      <c r="G6" s="12"/>
      <c r="H6" s="9"/>
      <c r="I6" s="9"/>
      <c r="J6" s="9"/>
      <c r="K6" s="9"/>
      <c r="L6" s="9"/>
      <c r="M6" s="4"/>
      <c r="N6" s="4"/>
    </row>
    <row r="7" spans="1:14" ht="15.75">
      <c r="A7" s="15" t="s">
        <v>1</v>
      </c>
      <c r="B7" s="22">
        <f>+B9+B23+B37+B49+B60+B67+B75+B92</f>
        <v>350000</v>
      </c>
      <c r="C7" s="23">
        <v>2.2</v>
      </c>
      <c r="D7" s="22">
        <f>+D9+D23+D37+D49+D60+D67+D75+D92</f>
        <v>770000</v>
      </c>
      <c r="E7" s="19"/>
      <c r="F7" s="22">
        <f>+F9+F23+F37+F49+F60+F67+F75+F92</f>
        <v>1010000</v>
      </c>
      <c r="G7" s="23">
        <v>1.5</v>
      </c>
      <c r="H7" s="22">
        <f>+H9+H23+H37+H49+H60+H67+H75+H92</f>
        <v>1515000</v>
      </c>
      <c r="I7" s="22"/>
      <c r="J7" s="9"/>
      <c r="K7" s="9"/>
      <c r="L7" s="9"/>
      <c r="M7" s="4"/>
      <c r="N7" s="4"/>
    </row>
    <row r="8" spans="1:14" ht="15.75">
      <c r="A8" s="20"/>
      <c r="B8" s="24"/>
      <c r="C8" s="23"/>
      <c r="D8" s="24"/>
      <c r="E8" s="20"/>
      <c r="F8" s="20"/>
      <c r="G8" s="25"/>
      <c r="H8" s="20"/>
      <c r="I8" s="22"/>
      <c r="J8" s="9"/>
      <c r="K8" s="9"/>
      <c r="L8" s="9"/>
      <c r="M8" s="4"/>
      <c r="N8" s="4"/>
    </row>
    <row r="9" spans="1:14" ht="15.75">
      <c r="A9" s="20" t="s">
        <v>13</v>
      </c>
      <c r="B9" s="24">
        <f>SUM(B10:B13)</f>
        <v>31400</v>
      </c>
      <c r="C9" s="23">
        <v>3.25</v>
      </c>
      <c r="D9" s="24">
        <f>SUM(D10:D13)</f>
        <v>102500</v>
      </c>
      <c r="E9" s="20"/>
      <c r="F9" s="24">
        <f>SUM(F10:F13)</f>
        <v>111000</v>
      </c>
      <c r="G9" s="25">
        <v>1.45</v>
      </c>
      <c r="H9" s="24">
        <f>SUM(H10:H13)</f>
        <v>163000</v>
      </c>
      <c r="I9" s="22"/>
      <c r="J9" s="9"/>
      <c r="K9" s="9"/>
      <c r="L9" s="9"/>
      <c r="M9" s="4"/>
      <c r="N9" s="4"/>
    </row>
    <row r="10" spans="1:14" ht="15.75">
      <c r="A10" s="26" t="s">
        <v>14</v>
      </c>
      <c r="B10" s="27" t="s">
        <v>5</v>
      </c>
      <c r="C10" s="28" t="s">
        <v>5</v>
      </c>
      <c r="D10" s="27" t="s">
        <v>5</v>
      </c>
      <c r="E10" s="29"/>
      <c r="F10" s="27" t="s">
        <v>5</v>
      </c>
      <c r="G10" s="28" t="s">
        <v>5</v>
      </c>
      <c r="H10" s="27" t="s">
        <v>5</v>
      </c>
      <c r="I10" s="22"/>
      <c r="J10" s="9"/>
      <c r="K10" s="9"/>
      <c r="L10" s="9"/>
      <c r="M10" s="4"/>
      <c r="N10" s="4"/>
    </row>
    <row r="11" spans="1:14" ht="15.75">
      <c r="A11" s="26" t="s">
        <v>15</v>
      </c>
      <c r="B11" s="27" t="s">
        <v>5</v>
      </c>
      <c r="C11" s="28" t="s">
        <v>5</v>
      </c>
      <c r="D11" s="27" t="s">
        <v>5</v>
      </c>
      <c r="E11" s="29"/>
      <c r="F11" s="27" t="s">
        <v>5</v>
      </c>
      <c r="G11" s="28" t="s">
        <v>5</v>
      </c>
      <c r="H11" s="27" t="s">
        <v>5</v>
      </c>
      <c r="I11" s="22"/>
      <c r="J11" s="9"/>
      <c r="K11" s="9"/>
      <c r="L11" s="9"/>
      <c r="M11" s="4"/>
      <c r="N11" s="4"/>
    </row>
    <row r="12" spans="1:14" ht="15.75">
      <c r="A12" s="30" t="s">
        <v>16</v>
      </c>
      <c r="B12" s="27" t="s">
        <v>5</v>
      </c>
      <c r="C12" s="28" t="s">
        <v>5</v>
      </c>
      <c r="D12" s="27" t="s">
        <v>5</v>
      </c>
      <c r="E12" s="29"/>
      <c r="F12" s="27">
        <v>51800</v>
      </c>
      <c r="G12" s="28">
        <v>1.35</v>
      </c>
      <c r="H12" s="27">
        <v>70000</v>
      </c>
      <c r="I12" s="22"/>
      <c r="J12" s="9"/>
      <c r="K12" s="9"/>
      <c r="L12" s="9"/>
      <c r="M12" s="4"/>
      <c r="N12" s="4"/>
    </row>
    <row r="13" spans="1:14" ht="15.75">
      <c r="A13" s="30" t="s">
        <v>17</v>
      </c>
      <c r="B13" s="24">
        <v>31400</v>
      </c>
      <c r="C13" s="23">
        <v>3.25</v>
      </c>
      <c r="D13" s="24">
        <v>102500</v>
      </c>
      <c r="E13" s="22"/>
      <c r="F13" s="22">
        <v>59200</v>
      </c>
      <c r="G13" s="25">
        <v>1.55</v>
      </c>
      <c r="H13" s="22">
        <v>93000</v>
      </c>
      <c r="I13" s="22"/>
      <c r="J13" s="9"/>
      <c r="K13" s="9"/>
      <c r="L13" s="9"/>
      <c r="M13" s="4"/>
      <c r="N13" s="4"/>
    </row>
    <row r="14" spans="1:14" ht="15.75">
      <c r="A14" s="20"/>
      <c r="B14" s="24"/>
      <c r="C14" s="23"/>
      <c r="D14" s="24"/>
      <c r="E14" s="22"/>
      <c r="F14" s="22"/>
      <c r="G14" s="25"/>
      <c r="H14" s="22"/>
      <c r="I14" s="22"/>
      <c r="J14" s="9"/>
      <c r="K14" s="9"/>
      <c r="L14" s="9"/>
      <c r="M14" s="4"/>
      <c r="N14" s="4"/>
    </row>
    <row r="15" spans="1:14" ht="15.75">
      <c r="A15" s="20" t="s">
        <v>18</v>
      </c>
      <c r="B15" s="24"/>
      <c r="C15" s="23"/>
      <c r="D15" s="24"/>
      <c r="E15" s="22"/>
      <c r="F15" s="22"/>
      <c r="G15" s="25"/>
      <c r="H15" s="22"/>
      <c r="I15" s="22"/>
      <c r="J15" s="9"/>
      <c r="K15" s="9"/>
      <c r="L15" s="9"/>
      <c r="M15" s="4"/>
      <c r="N15" s="4"/>
    </row>
    <row r="16" spans="1:14" ht="15.75">
      <c r="A16" s="26" t="s">
        <v>19</v>
      </c>
      <c r="B16" s="27" t="s">
        <v>5</v>
      </c>
      <c r="C16" s="27" t="s">
        <v>5</v>
      </c>
      <c r="D16" s="27" t="s">
        <v>5</v>
      </c>
      <c r="E16" s="27"/>
      <c r="F16" s="27" t="s">
        <v>5</v>
      </c>
      <c r="G16" s="27" t="s">
        <v>5</v>
      </c>
      <c r="H16" s="27" t="s">
        <v>5</v>
      </c>
      <c r="I16" s="22"/>
      <c r="J16" s="9"/>
      <c r="K16" s="9"/>
      <c r="L16" s="9"/>
      <c r="M16" s="4"/>
      <c r="N16" s="4"/>
    </row>
    <row r="17" spans="1:14" ht="15.75">
      <c r="A17" s="26" t="s">
        <v>20</v>
      </c>
      <c r="B17" s="27" t="s">
        <v>5</v>
      </c>
      <c r="C17" s="27" t="s">
        <v>5</v>
      </c>
      <c r="D17" s="27" t="s">
        <v>5</v>
      </c>
      <c r="E17" s="27"/>
      <c r="F17" s="27" t="s">
        <v>5</v>
      </c>
      <c r="G17" s="27" t="s">
        <v>5</v>
      </c>
      <c r="H17" s="27" t="s">
        <v>5</v>
      </c>
      <c r="I17" s="22"/>
      <c r="J17" s="9"/>
      <c r="K17" s="9"/>
      <c r="L17" s="9"/>
      <c r="M17" s="4"/>
      <c r="N17" s="4"/>
    </row>
    <row r="18" spans="1:14" ht="15.75">
      <c r="A18" s="26" t="s">
        <v>21</v>
      </c>
      <c r="B18" s="27" t="s">
        <v>5</v>
      </c>
      <c r="C18" s="27" t="s">
        <v>5</v>
      </c>
      <c r="D18" s="27" t="s">
        <v>5</v>
      </c>
      <c r="E18" s="27"/>
      <c r="F18" s="27" t="s">
        <v>5</v>
      </c>
      <c r="G18" s="27" t="s">
        <v>5</v>
      </c>
      <c r="H18" s="27" t="s">
        <v>5</v>
      </c>
      <c r="I18" s="22"/>
      <c r="J18" s="9"/>
      <c r="K18" s="9"/>
      <c r="L18" s="9"/>
      <c r="M18" s="4"/>
      <c r="N18" s="4"/>
    </row>
    <row r="19" spans="1:14" ht="15.75">
      <c r="A19" s="30" t="s">
        <v>22</v>
      </c>
      <c r="B19" s="27" t="s">
        <v>5</v>
      </c>
      <c r="C19" s="27" t="s">
        <v>5</v>
      </c>
      <c r="D19" s="27" t="s">
        <v>5</v>
      </c>
      <c r="E19" s="27"/>
      <c r="F19" s="27" t="s">
        <v>5</v>
      </c>
      <c r="G19" s="27" t="s">
        <v>5</v>
      </c>
      <c r="H19" s="27" t="s">
        <v>5</v>
      </c>
      <c r="I19" s="22"/>
      <c r="J19" s="9"/>
      <c r="K19" s="9"/>
      <c r="L19" s="9"/>
      <c r="M19" s="4"/>
      <c r="N19" s="4"/>
    </row>
    <row r="20" spans="1:14" ht="15.75">
      <c r="A20" s="30" t="s">
        <v>23</v>
      </c>
      <c r="B20" s="27" t="s">
        <v>5</v>
      </c>
      <c r="C20" s="27" t="s">
        <v>5</v>
      </c>
      <c r="D20" s="27" t="s">
        <v>5</v>
      </c>
      <c r="E20" s="27"/>
      <c r="F20" s="27" t="s">
        <v>5</v>
      </c>
      <c r="G20" s="27" t="s">
        <v>5</v>
      </c>
      <c r="H20" s="27" t="s">
        <v>5</v>
      </c>
      <c r="I20" s="22"/>
      <c r="J20" s="9"/>
      <c r="K20" s="9"/>
      <c r="L20" s="9"/>
      <c r="M20" s="4"/>
      <c r="N20" s="4"/>
    </row>
    <row r="21" spans="1:14" ht="15.75">
      <c r="A21" s="30" t="s">
        <v>17</v>
      </c>
      <c r="B21" s="27" t="s">
        <v>4</v>
      </c>
      <c r="C21" s="27" t="s">
        <v>4</v>
      </c>
      <c r="D21" s="27" t="s">
        <v>4</v>
      </c>
      <c r="E21" s="29"/>
      <c r="F21" s="27" t="s">
        <v>4</v>
      </c>
      <c r="G21" s="27" t="s">
        <v>4</v>
      </c>
      <c r="H21" s="27" t="s">
        <v>4</v>
      </c>
      <c r="I21" s="22"/>
      <c r="J21" s="9"/>
      <c r="K21" s="9"/>
      <c r="L21" s="9"/>
      <c r="M21" s="4"/>
      <c r="N21" s="4"/>
    </row>
    <row r="22" spans="1:14" ht="15.75">
      <c r="A22" s="20"/>
      <c r="B22" s="24"/>
      <c r="C22" s="23"/>
      <c r="D22" s="24"/>
      <c r="E22" s="22"/>
      <c r="F22" s="22"/>
      <c r="G22" s="25"/>
      <c r="H22" s="22"/>
      <c r="I22" s="22"/>
      <c r="J22" s="9"/>
      <c r="K22" s="9"/>
      <c r="L22" s="9"/>
      <c r="M22" s="4"/>
      <c r="N22" s="4"/>
    </row>
    <row r="23" spans="1:14" ht="15.75">
      <c r="A23" s="20" t="s">
        <v>24</v>
      </c>
      <c r="B23" s="24">
        <f>SUM(B24:B35)</f>
        <v>80200</v>
      </c>
      <c r="C23" s="23">
        <v>2.05</v>
      </c>
      <c r="D23" s="24">
        <f>SUM(D24:D35)</f>
        <v>162900</v>
      </c>
      <c r="E23" s="22"/>
      <c r="F23" s="24">
        <f>SUM(F24:F35)</f>
        <v>126300</v>
      </c>
      <c r="G23" s="25">
        <v>1.55</v>
      </c>
      <c r="H23" s="24">
        <f>SUM(H24:H35)</f>
        <v>198000</v>
      </c>
      <c r="I23" s="22"/>
      <c r="J23" s="9"/>
      <c r="K23" s="9"/>
      <c r="L23" s="9"/>
      <c r="M23" s="4"/>
      <c r="N23" s="4"/>
    </row>
    <row r="24" spans="1:14" ht="15.75">
      <c r="A24" s="26" t="s">
        <v>25</v>
      </c>
      <c r="B24" s="27" t="s">
        <v>5</v>
      </c>
      <c r="C24" s="28" t="s">
        <v>5</v>
      </c>
      <c r="D24" s="27" t="s">
        <v>5</v>
      </c>
      <c r="E24" s="29"/>
      <c r="F24" s="27">
        <v>30900</v>
      </c>
      <c r="G24" s="28">
        <v>1.75</v>
      </c>
      <c r="H24" s="27">
        <v>54000</v>
      </c>
      <c r="I24" s="22"/>
      <c r="J24" s="9"/>
      <c r="K24" s="9"/>
      <c r="L24" s="9"/>
      <c r="M24" s="4"/>
      <c r="N24" s="4"/>
    </row>
    <row r="25" spans="1:14" ht="15.75">
      <c r="A25" s="26" t="s">
        <v>26</v>
      </c>
      <c r="B25" s="27" t="s">
        <v>5</v>
      </c>
      <c r="C25" s="28" t="s">
        <v>5</v>
      </c>
      <c r="D25" s="27" t="s">
        <v>5</v>
      </c>
      <c r="E25" s="29"/>
      <c r="F25" s="27" t="s">
        <v>5</v>
      </c>
      <c r="G25" s="28" t="s">
        <v>5</v>
      </c>
      <c r="H25" s="27" t="s">
        <v>5</v>
      </c>
      <c r="I25" s="22"/>
      <c r="J25" s="9"/>
      <c r="K25" s="9"/>
      <c r="L25" s="9"/>
      <c r="M25" s="4"/>
      <c r="N25" s="4"/>
    </row>
    <row r="26" spans="1:14" ht="15.75">
      <c r="A26" s="26" t="s">
        <v>27</v>
      </c>
      <c r="B26" s="27" t="s">
        <v>5</v>
      </c>
      <c r="C26" s="28" t="s">
        <v>5</v>
      </c>
      <c r="D26" s="27" t="s">
        <v>5</v>
      </c>
      <c r="E26" s="29"/>
      <c r="F26" s="27" t="s">
        <v>5</v>
      </c>
      <c r="G26" s="28" t="s">
        <v>5</v>
      </c>
      <c r="H26" s="27" t="s">
        <v>5</v>
      </c>
      <c r="I26" s="22"/>
      <c r="J26" s="9"/>
      <c r="K26" s="9"/>
      <c r="L26" s="9"/>
      <c r="M26" s="4"/>
      <c r="N26" s="4"/>
    </row>
    <row r="27" spans="1:14" ht="15.75">
      <c r="A27" s="26" t="s">
        <v>28</v>
      </c>
      <c r="B27" s="27" t="s">
        <v>5</v>
      </c>
      <c r="C27" s="27" t="s">
        <v>5</v>
      </c>
      <c r="D27" s="27" t="s">
        <v>5</v>
      </c>
      <c r="E27" s="29"/>
      <c r="F27" s="27">
        <v>4200</v>
      </c>
      <c r="G27" s="28">
        <v>1.3</v>
      </c>
      <c r="H27" s="27">
        <v>5400</v>
      </c>
      <c r="I27" s="22"/>
      <c r="J27" s="9"/>
      <c r="K27" s="9"/>
      <c r="L27" s="9"/>
      <c r="M27" s="4"/>
      <c r="N27" s="4"/>
    </row>
    <row r="28" spans="1:14" ht="15.75">
      <c r="A28" s="26" t="s">
        <v>29</v>
      </c>
      <c r="B28" s="27">
        <v>8350</v>
      </c>
      <c r="C28" s="28">
        <v>2.35</v>
      </c>
      <c r="D28" s="27">
        <v>19500</v>
      </c>
      <c r="E28" s="29"/>
      <c r="F28" s="27" t="s">
        <v>5</v>
      </c>
      <c r="G28" s="27" t="s">
        <v>5</v>
      </c>
      <c r="H28" s="27" t="s">
        <v>5</v>
      </c>
      <c r="I28" s="22"/>
      <c r="J28" s="9"/>
      <c r="K28" s="9"/>
      <c r="L28" s="9"/>
      <c r="M28" s="4"/>
      <c r="N28" s="4"/>
    </row>
    <row r="29" spans="1:14" ht="15.75">
      <c r="A29" s="26" t="s">
        <v>30</v>
      </c>
      <c r="B29" s="27" t="s">
        <v>5</v>
      </c>
      <c r="C29" s="27" t="s">
        <v>5</v>
      </c>
      <c r="D29" s="27" t="s">
        <v>5</v>
      </c>
      <c r="E29" s="29"/>
      <c r="F29" s="27" t="s">
        <v>5</v>
      </c>
      <c r="G29" s="27" t="s">
        <v>5</v>
      </c>
      <c r="H29" s="27" t="s">
        <v>5</v>
      </c>
      <c r="I29" s="22"/>
      <c r="J29" s="9"/>
      <c r="K29" s="9"/>
      <c r="L29" s="9"/>
      <c r="M29" s="4"/>
      <c r="N29" s="4"/>
    </row>
    <row r="30" spans="1:14" ht="15.75">
      <c r="A30" s="26" t="s">
        <v>31</v>
      </c>
      <c r="B30" s="27" t="s">
        <v>5</v>
      </c>
      <c r="C30" s="27" t="s">
        <v>5</v>
      </c>
      <c r="D30" s="27" t="s">
        <v>5</v>
      </c>
      <c r="E30" s="29"/>
      <c r="F30" s="27">
        <v>4000</v>
      </c>
      <c r="G30" s="28">
        <v>1.3</v>
      </c>
      <c r="H30" s="27">
        <v>5100</v>
      </c>
      <c r="I30" s="22"/>
      <c r="J30" s="9"/>
      <c r="K30" s="9"/>
      <c r="L30" s="9"/>
      <c r="M30" s="4"/>
      <c r="N30" s="4"/>
    </row>
    <row r="31" spans="1:14" ht="15.75">
      <c r="A31" s="30" t="s">
        <v>32</v>
      </c>
      <c r="B31" s="27">
        <v>4400</v>
      </c>
      <c r="C31" s="28">
        <v>1.3</v>
      </c>
      <c r="D31" s="27">
        <v>5700</v>
      </c>
      <c r="E31" s="29"/>
      <c r="F31" s="27" t="s">
        <v>5</v>
      </c>
      <c r="G31" s="28" t="s">
        <v>5</v>
      </c>
      <c r="H31" s="27" t="s">
        <v>5</v>
      </c>
      <c r="I31" s="22"/>
      <c r="J31" s="9"/>
      <c r="K31" s="9"/>
      <c r="L31" s="9"/>
      <c r="M31" s="4"/>
      <c r="N31" s="4"/>
    </row>
    <row r="32" spans="1:14" ht="15.75">
      <c r="A32" s="30" t="s">
        <v>33</v>
      </c>
      <c r="B32" s="27" t="s">
        <v>5</v>
      </c>
      <c r="C32" s="28" t="s">
        <v>5</v>
      </c>
      <c r="D32" s="27" t="s">
        <v>5</v>
      </c>
      <c r="E32" s="29"/>
      <c r="F32" s="27" t="s">
        <v>5</v>
      </c>
      <c r="G32" s="28" t="s">
        <v>5</v>
      </c>
      <c r="H32" s="27" t="s">
        <v>5</v>
      </c>
      <c r="I32" s="22"/>
      <c r="J32" s="9"/>
      <c r="K32" s="9"/>
      <c r="L32" s="9"/>
      <c r="M32" s="4"/>
      <c r="N32" s="4"/>
    </row>
    <row r="33" spans="1:14" ht="15.75">
      <c r="A33" s="30" t="s">
        <v>34</v>
      </c>
      <c r="B33" s="27" t="s">
        <v>5</v>
      </c>
      <c r="C33" s="28" t="s">
        <v>5</v>
      </c>
      <c r="D33" s="27" t="s">
        <v>5</v>
      </c>
      <c r="E33" s="29"/>
      <c r="F33" s="27" t="s">
        <v>5</v>
      </c>
      <c r="G33" s="28" t="s">
        <v>5</v>
      </c>
      <c r="H33" s="27" t="s">
        <v>5</v>
      </c>
      <c r="I33" s="22"/>
      <c r="J33" s="9"/>
      <c r="K33" s="9"/>
      <c r="L33" s="9"/>
      <c r="M33" s="4"/>
      <c r="N33" s="4"/>
    </row>
    <row r="34" spans="1:14" ht="15.75">
      <c r="A34" s="30" t="s">
        <v>35</v>
      </c>
      <c r="B34" s="29">
        <v>11600</v>
      </c>
      <c r="C34" s="31">
        <v>1.45</v>
      </c>
      <c r="D34" s="29">
        <v>16800</v>
      </c>
      <c r="E34" s="29"/>
      <c r="F34" s="27" t="s">
        <v>5</v>
      </c>
      <c r="G34" s="28" t="s">
        <v>5</v>
      </c>
      <c r="H34" s="27" t="s">
        <v>5</v>
      </c>
      <c r="I34" s="22"/>
      <c r="J34" s="9"/>
      <c r="K34" s="9"/>
      <c r="L34" s="9"/>
      <c r="M34" s="4"/>
      <c r="N34" s="4"/>
    </row>
    <row r="35" spans="1:14" ht="15.75">
      <c r="A35" s="30" t="s">
        <v>17</v>
      </c>
      <c r="B35" s="24">
        <v>55850</v>
      </c>
      <c r="C35" s="23">
        <v>2.15</v>
      </c>
      <c r="D35" s="24">
        <v>120900</v>
      </c>
      <c r="E35" s="22"/>
      <c r="F35" s="22">
        <v>87200</v>
      </c>
      <c r="G35" s="25">
        <v>1.55</v>
      </c>
      <c r="H35" s="22">
        <v>133500</v>
      </c>
      <c r="I35" s="22"/>
      <c r="J35" s="9"/>
      <c r="K35" s="9"/>
      <c r="L35" s="9"/>
      <c r="M35" s="4"/>
      <c r="N35" s="4"/>
    </row>
    <row r="36" spans="1:14" ht="15.75">
      <c r="A36" s="20"/>
      <c r="B36" s="24"/>
      <c r="C36" s="23"/>
      <c r="D36" s="24"/>
      <c r="E36" s="22"/>
      <c r="F36" s="22"/>
      <c r="G36" s="25"/>
      <c r="H36" s="22"/>
      <c r="I36" s="22"/>
      <c r="J36" s="9"/>
      <c r="K36" s="9"/>
      <c r="L36" s="9"/>
      <c r="M36" s="4"/>
      <c r="N36" s="4"/>
    </row>
    <row r="37" spans="1:14" ht="15.75">
      <c r="A37" s="20" t="s">
        <v>36</v>
      </c>
      <c r="B37" s="24">
        <f>SUM(B38:B47)</f>
        <v>99900</v>
      </c>
      <c r="C37" s="23">
        <v>2.25</v>
      </c>
      <c r="D37" s="24">
        <f>SUM(D38:D47)</f>
        <v>222500</v>
      </c>
      <c r="E37" s="22"/>
      <c r="F37" s="24">
        <f>SUM(F38:F47)</f>
        <v>193700</v>
      </c>
      <c r="G37" s="25">
        <v>1.7</v>
      </c>
      <c r="H37" s="24">
        <f>SUM(H38:H47)</f>
        <v>327300</v>
      </c>
      <c r="I37" s="22"/>
      <c r="J37" s="9"/>
      <c r="K37" s="9"/>
      <c r="L37" s="9"/>
      <c r="M37" s="4"/>
      <c r="N37" s="4"/>
    </row>
    <row r="38" spans="1:14" ht="15.75">
      <c r="A38" s="26" t="s">
        <v>37</v>
      </c>
      <c r="B38" s="27" t="s">
        <v>5</v>
      </c>
      <c r="C38" s="28" t="s">
        <v>5</v>
      </c>
      <c r="D38" s="27" t="s">
        <v>5</v>
      </c>
      <c r="E38" s="29"/>
      <c r="F38" s="27" t="s">
        <v>5</v>
      </c>
      <c r="G38" s="28" t="s">
        <v>5</v>
      </c>
      <c r="H38" s="27" t="s">
        <v>5</v>
      </c>
      <c r="I38" s="22"/>
      <c r="J38" s="9"/>
      <c r="K38" s="9"/>
      <c r="L38" s="9"/>
      <c r="M38" s="4"/>
      <c r="N38" s="4"/>
    </row>
    <row r="39" spans="1:14" ht="15.75">
      <c r="A39" s="26" t="s">
        <v>38</v>
      </c>
      <c r="B39" s="27" t="s">
        <v>5</v>
      </c>
      <c r="C39" s="28" t="s">
        <v>5</v>
      </c>
      <c r="D39" s="27" t="s">
        <v>5</v>
      </c>
      <c r="E39" s="29"/>
      <c r="F39" s="27">
        <v>27500</v>
      </c>
      <c r="G39" s="28">
        <v>1.95</v>
      </c>
      <c r="H39" s="27">
        <v>53300</v>
      </c>
      <c r="I39" s="22"/>
      <c r="J39" s="9"/>
      <c r="K39" s="9"/>
      <c r="L39" s="9"/>
      <c r="M39" s="4"/>
      <c r="N39" s="4"/>
    </row>
    <row r="40" spans="1:14" ht="15.75">
      <c r="A40" s="26" t="s">
        <v>39</v>
      </c>
      <c r="B40" s="27" t="s">
        <v>5</v>
      </c>
      <c r="C40" s="28" t="s">
        <v>5</v>
      </c>
      <c r="D40" s="27" t="s">
        <v>5</v>
      </c>
      <c r="E40" s="29"/>
      <c r="F40" s="27">
        <v>16500</v>
      </c>
      <c r="G40" s="28">
        <v>1.4</v>
      </c>
      <c r="H40" s="27">
        <v>23500</v>
      </c>
      <c r="I40" s="22"/>
      <c r="J40" s="9"/>
      <c r="K40" s="9"/>
      <c r="L40" s="9"/>
      <c r="M40" s="4"/>
      <c r="N40" s="4"/>
    </row>
    <row r="41" spans="1:14" ht="15.75">
      <c r="A41" s="26" t="s">
        <v>40</v>
      </c>
      <c r="B41" s="27" t="s">
        <v>5</v>
      </c>
      <c r="C41" s="28" t="s">
        <v>5</v>
      </c>
      <c r="D41" s="27" t="s">
        <v>5</v>
      </c>
      <c r="E41" s="29"/>
      <c r="F41" s="27" t="s">
        <v>5</v>
      </c>
      <c r="G41" s="28" t="s">
        <v>5</v>
      </c>
      <c r="H41" s="27" t="s">
        <v>5</v>
      </c>
      <c r="I41" s="22"/>
      <c r="J41" s="9"/>
      <c r="K41" s="9"/>
      <c r="L41" s="9"/>
      <c r="M41" s="4"/>
      <c r="N41" s="4"/>
    </row>
    <row r="42" spans="1:14" ht="15.75">
      <c r="A42" s="26" t="s">
        <v>41</v>
      </c>
      <c r="B42" s="27" t="s">
        <v>5</v>
      </c>
      <c r="C42" s="27" t="s">
        <v>5</v>
      </c>
      <c r="D42" s="27" t="s">
        <v>5</v>
      </c>
      <c r="E42" s="29"/>
      <c r="F42" s="27" t="s">
        <v>5</v>
      </c>
      <c r="G42" s="28" t="s">
        <v>5</v>
      </c>
      <c r="H42" s="27" t="s">
        <v>5</v>
      </c>
      <c r="I42" s="22"/>
      <c r="J42" s="9"/>
      <c r="K42" s="9"/>
      <c r="L42" s="9"/>
      <c r="M42" s="4"/>
      <c r="N42" s="4"/>
    </row>
    <row r="43" spans="1:14" ht="15.75">
      <c r="A43" s="26" t="s">
        <v>42</v>
      </c>
      <c r="B43" s="27" t="s">
        <v>5</v>
      </c>
      <c r="C43" s="27" t="s">
        <v>5</v>
      </c>
      <c r="D43" s="27" t="s">
        <v>5</v>
      </c>
      <c r="E43" s="29"/>
      <c r="F43" s="27">
        <v>28900</v>
      </c>
      <c r="G43" s="28">
        <v>1.75</v>
      </c>
      <c r="H43" s="27">
        <v>50500</v>
      </c>
      <c r="I43" s="22"/>
      <c r="J43" s="9"/>
      <c r="K43" s="9"/>
      <c r="L43" s="9"/>
      <c r="M43" s="4"/>
      <c r="N43" s="4"/>
    </row>
    <row r="44" spans="1:14" ht="15.75">
      <c r="A44" s="26" t="s">
        <v>43</v>
      </c>
      <c r="B44" s="27">
        <v>9700</v>
      </c>
      <c r="C44" s="28">
        <v>2.45</v>
      </c>
      <c r="D44" s="27">
        <v>23700</v>
      </c>
      <c r="E44" s="29"/>
      <c r="F44" s="27" t="s">
        <v>5</v>
      </c>
      <c r="G44" s="28" t="s">
        <v>5</v>
      </c>
      <c r="H44" s="27" t="s">
        <v>5</v>
      </c>
      <c r="I44" s="22"/>
      <c r="J44" s="9"/>
      <c r="K44" s="9"/>
      <c r="L44" s="9"/>
      <c r="M44" s="4"/>
      <c r="N44" s="4"/>
    </row>
    <row r="45" spans="1:14" ht="15.75">
      <c r="A45" s="26" t="s">
        <v>44</v>
      </c>
      <c r="B45" s="27" t="s">
        <v>5</v>
      </c>
      <c r="C45" s="28" t="s">
        <v>5</v>
      </c>
      <c r="D45" s="27" t="s">
        <v>5</v>
      </c>
      <c r="E45" s="29"/>
      <c r="F45" s="27" t="s">
        <v>5</v>
      </c>
      <c r="G45" s="27" t="s">
        <v>5</v>
      </c>
      <c r="H45" s="27" t="s">
        <v>5</v>
      </c>
      <c r="I45" s="22"/>
      <c r="J45" s="9"/>
      <c r="K45" s="9"/>
      <c r="L45" s="9"/>
      <c r="M45" s="4"/>
      <c r="N45" s="4"/>
    </row>
    <row r="46" spans="1:14" ht="15.75">
      <c r="A46" s="26" t="s">
        <v>45</v>
      </c>
      <c r="B46" s="27" t="s">
        <v>5</v>
      </c>
      <c r="C46" s="28" t="s">
        <v>5</v>
      </c>
      <c r="D46" s="27" t="s">
        <v>5</v>
      </c>
      <c r="E46" s="29"/>
      <c r="F46" s="29">
        <v>38200</v>
      </c>
      <c r="G46" s="31">
        <v>1.55</v>
      </c>
      <c r="H46" s="29">
        <v>58500</v>
      </c>
      <c r="I46" s="22"/>
      <c r="J46" s="9"/>
      <c r="K46" s="9"/>
      <c r="L46" s="9"/>
      <c r="M46" s="4"/>
      <c r="N46" s="4"/>
    </row>
    <row r="47" spans="1:14" ht="15.75">
      <c r="A47" s="30" t="s">
        <v>17</v>
      </c>
      <c r="B47" s="24">
        <v>90200</v>
      </c>
      <c r="C47" s="23">
        <v>2.2</v>
      </c>
      <c r="D47" s="24">
        <v>198800</v>
      </c>
      <c r="E47" s="22"/>
      <c r="F47" s="22">
        <v>82600</v>
      </c>
      <c r="G47" s="25">
        <v>1.7</v>
      </c>
      <c r="H47" s="22">
        <v>141500</v>
      </c>
      <c r="I47" s="22"/>
      <c r="J47" s="9"/>
      <c r="K47" s="9"/>
      <c r="L47" s="9"/>
      <c r="M47" s="4"/>
      <c r="N47" s="4"/>
    </row>
    <row r="48" spans="1:14" ht="15.75">
      <c r="A48" s="20"/>
      <c r="B48" s="24"/>
      <c r="C48" s="23"/>
      <c r="D48" s="24"/>
      <c r="E48" s="22"/>
      <c r="F48" s="22"/>
      <c r="G48" s="25"/>
      <c r="H48" s="22"/>
      <c r="I48" s="22"/>
      <c r="J48" s="9"/>
      <c r="K48" s="9"/>
      <c r="L48" s="9"/>
      <c r="M48" s="4"/>
      <c r="N48" s="4"/>
    </row>
    <row r="49" spans="1:14" ht="15.75">
      <c r="A49" s="20" t="s">
        <v>46</v>
      </c>
      <c r="B49" s="24">
        <f>SUM(B50:B58)</f>
        <v>49000</v>
      </c>
      <c r="C49" s="23">
        <v>2</v>
      </c>
      <c r="D49" s="24">
        <f>SUM(D50:D58)</f>
        <v>99100</v>
      </c>
      <c r="E49" s="22"/>
      <c r="F49" s="24">
        <f>SUM(F50:F58)</f>
        <v>153400</v>
      </c>
      <c r="G49" s="25">
        <v>1.55</v>
      </c>
      <c r="H49" s="24">
        <f>SUM(H50:H58)</f>
        <v>237200</v>
      </c>
      <c r="I49" s="22"/>
      <c r="J49" s="9"/>
      <c r="K49" s="9"/>
      <c r="L49" s="9"/>
      <c r="M49" s="4"/>
      <c r="N49" s="4"/>
    </row>
    <row r="50" spans="1:14" ht="15.75">
      <c r="A50" s="26" t="s">
        <v>47</v>
      </c>
      <c r="B50" s="27">
        <v>8300</v>
      </c>
      <c r="C50" s="28">
        <v>1.8</v>
      </c>
      <c r="D50" s="27">
        <v>15000</v>
      </c>
      <c r="E50" s="29"/>
      <c r="F50" s="27">
        <v>18000</v>
      </c>
      <c r="G50" s="28">
        <v>1.6</v>
      </c>
      <c r="H50" s="27">
        <v>29000</v>
      </c>
      <c r="I50" s="22"/>
      <c r="J50" s="9"/>
      <c r="K50" s="9"/>
      <c r="L50" s="9"/>
      <c r="M50" s="4"/>
      <c r="N50" s="4"/>
    </row>
    <row r="51" spans="1:14" ht="15.75">
      <c r="A51" s="26" t="s">
        <v>48</v>
      </c>
      <c r="B51" s="27">
        <v>2900</v>
      </c>
      <c r="C51" s="28">
        <v>1.7</v>
      </c>
      <c r="D51" s="27">
        <v>4900</v>
      </c>
      <c r="E51" s="29"/>
      <c r="F51" s="27" t="s">
        <v>5</v>
      </c>
      <c r="G51" s="27" t="s">
        <v>5</v>
      </c>
      <c r="H51" s="27" t="s">
        <v>5</v>
      </c>
      <c r="I51" s="22"/>
      <c r="J51" s="9"/>
      <c r="K51" s="9"/>
      <c r="L51" s="9"/>
      <c r="M51" s="4"/>
      <c r="N51" s="4"/>
    </row>
    <row r="52" spans="1:14" ht="15.75">
      <c r="A52" s="26" t="s">
        <v>49</v>
      </c>
      <c r="B52" s="27">
        <v>12900</v>
      </c>
      <c r="C52" s="28">
        <v>2.15</v>
      </c>
      <c r="D52" s="27">
        <v>28000</v>
      </c>
      <c r="E52" s="29"/>
      <c r="F52" s="27" t="s">
        <v>5</v>
      </c>
      <c r="G52" s="27" t="s">
        <v>5</v>
      </c>
      <c r="H52" s="27" t="s">
        <v>5</v>
      </c>
      <c r="I52" s="22"/>
      <c r="J52" s="9"/>
      <c r="K52" s="9"/>
      <c r="L52" s="9"/>
      <c r="M52" s="4"/>
      <c r="N52" s="4"/>
    </row>
    <row r="53" spans="1:14" ht="15.75">
      <c r="A53" s="30" t="s">
        <v>50</v>
      </c>
      <c r="B53" s="29">
        <v>4600</v>
      </c>
      <c r="C53" s="31">
        <v>1.25</v>
      </c>
      <c r="D53" s="29">
        <v>5700</v>
      </c>
      <c r="E53" s="29"/>
      <c r="F53" s="27">
        <v>13700</v>
      </c>
      <c r="G53" s="28">
        <v>1.35</v>
      </c>
      <c r="H53" s="27">
        <v>18600</v>
      </c>
      <c r="I53" s="22"/>
      <c r="J53" s="9"/>
      <c r="K53" s="9"/>
      <c r="L53" s="9"/>
      <c r="M53" s="4"/>
      <c r="N53" s="4"/>
    </row>
    <row r="54" spans="1:14" ht="15.75">
      <c r="A54" s="30" t="s">
        <v>51</v>
      </c>
      <c r="B54" s="27" t="s">
        <v>5</v>
      </c>
      <c r="C54" s="28" t="s">
        <v>5</v>
      </c>
      <c r="D54" s="27" t="s">
        <v>5</v>
      </c>
      <c r="E54" s="29"/>
      <c r="F54" s="27">
        <v>12100</v>
      </c>
      <c r="G54" s="28">
        <v>1.75</v>
      </c>
      <c r="H54" s="27">
        <v>21000</v>
      </c>
      <c r="I54" s="22"/>
      <c r="J54" s="9"/>
      <c r="K54" s="9"/>
      <c r="L54" s="9"/>
      <c r="M54" s="4"/>
      <c r="N54" s="4"/>
    </row>
    <row r="55" spans="1:14" ht="15.75">
      <c r="A55" s="30" t="s">
        <v>52</v>
      </c>
      <c r="B55" s="27" t="s">
        <v>5</v>
      </c>
      <c r="C55" s="27" t="s">
        <v>5</v>
      </c>
      <c r="D55" s="27" t="s">
        <v>5</v>
      </c>
      <c r="E55" s="29"/>
      <c r="F55" s="29">
        <v>6000</v>
      </c>
      <c r="G55" s="31">
        <v>1.3</v>
      </c>
      <c r="H55" s="29">
        <v>7800</v>
      </c>
      <c r="I55" s="22"/>
      <c r="J55" s="9"/>
      <c r="K55" s="9"/>
      <c r="L55" s="9"/>
      <c r="M55" s="4"/>
      <c r="N55" s="4"/>
    </row>
    <row r="56" spans="1:14" ht="15.75">
      <c r="A56" s="30" t="s">
        <v>53</v>
      </c>
      <c r="B56" s="27">
        <v>6950</v>
      </c>
      <c r="C56" s="28">
        <v>2.25</v>
      </c>
      <c r="D56" s="27">
        <v>15500</v>
      </c>
      <c r="E56" s="29"/>
      <c r="F56" s="27">
        <v>29300</v>
      </c>
      <c r="G56" s="28">
        <v>1.4</v>
      </c>
      <c r="H56" s="27">
        <v>41000</v>
      </c>
      <c r="I56" s="22"/>
      <c r="J56" s="9"/>
      <c r="K56" s="9"/>
      <c r="L56" s="9"/>
      <c r="M56" s="4"/>
      <c r="N56" s="4"/>
    </row>
    <row r="57" spans="1:14" ht="15.75">
      <c r="A57" s="30" t="s">
        <v>54</v>
      </c>
      <c r="B57" s="27" t="s">
        <v>5</v>
      </c>
      <c r="C57" s="28" t="s">
        <v>5</v>
      </c>
      <c r="D57" s="27" t="s">
        <v>5</v>
      </c>
      <c r="E57" s="29"/>
      <c r="F57" s="27">
        <v>33500</v>
      </c>
      <c r="G57" s="28">
        <v>1.7</v>
      </c>
      <c r="H57" s="27">
        <v>57000</v>
      </c>
      <c r="I57" s="22"/>
      <c r="J57" s="9"/>
      <c r="K57" s="9"/>
      <c r="L57" s="9"/>
      <c r="M57" s="4"/>
      <c r="N57" s="4"/>
    </row>
    <row r="58" spans="1:14" ht="15.75">
      <c r="A58" s="30" t="s">
        <v>17</v>
      </c>
      <c r="B58" s="24">
        <v>13350</v>
      </c>
      <c r="C58" s="23">
        <v>2.25</v>
      </c>
      <c r="D58" s="24">
        <v>30000</v>
      </c>
      <c r="E58" s="22"/>
      <c r="F58" s="22">
        <v>40800</v>
      </c>
      <c r="G58" s="25">
        <v>1.55</v>
      </c>
      <c r="H58" s="22">
        <v>62800</v>
      </c>
      <c r="I58" s="22"/>
      <c r="J58" s="9"/>
      <c r="K58" s="9"/>
      <c r="L58" s="9"/>
      <c r="M58" s="4"/>
      <c r="N58" s="4"/>
    </row>
    <row r="59" spans="1:14" ht="15.75">
      <c r="A59" s="20"/>
      <c r="B59" s="24"/>
      <c r="C59" s="23"/>
      <c r="D59" s="24"/>
      <c r="E59" s="22"/>
      <c r="F59" s="22"/>
      <c r="G59" s="25"/>
      <c r="H59" s="22"/>
      <c r="I59" s="22"/>
      <c r="J59" s="9"/>
      <c r="K59" s="9"/>
      <c r="L59" s="9"/>
      <c r="M59" s="4"/>
      <c r="N59" s="4"/>
    </row>
    <row r="60" spans="1:14" ht="15.75">
      <c r="A60" s="20" t="s">
        <v>55</v>
      </c>
      <c r="B60" s="24">
        <f>SUM(B61:B65)</f>
        <v>33300</v>
      </c>
      <c r="C60" s="23">
        <v>2.2</v>
      </c>
      <c r="D60" s="24">
        <f>SUM(D61:D65)</f>
        <v>73200</v>
      </c>
      <c r="E60" s="22"/>
      <c r="F60" s="24">
        <f>SUM(F61:F65)</f>
        <v>149100</v>
      </c>
      <c r="G60" s="25">
        <v>1.4</v>
      </c>
      <c r="H60" s="24">
        <f>SUM(H61:H65)</f>
        <v>210300</v>
      </c>
      <c r="I60" s="22"/>
      <c r="J60" s="9"/>
      <c r="K60" s="9"/>
      <c r="L60" s="9"/>
      <c r="M60" s="4"/>
      <c r="N60" s="4"/>
    </row>
    <row r="61" spans="1:14" ht="15.75">
      <c r="A61" s="26" t="s">
        <v>56</v>
      </c>
      <c r="B61" s="27" t="s">
        <v>5</v>
      </c>
      <c r="C61" s="28" t="s">
        <v>5</v>
      </c>
      <c r="D61" s="27" t="s">
        <v>5</v>
      </c>
      <c r="E61" s="29"/>
      <c r="F61" s="27">
        <v>21200</v>
      </c>
      <c r="G61" s="28">
        <v>1.5</v>
      </c>
      <c r="H61" s="27">
        <v>31700</v>
      </c>
      <c r="I61" s="22"/>
      <c r="J61" s="9"/>
      <c r="K61" s="9"/>
      <c r="L61" s="9"/>
      <c r="M61" s="4"/>
      <c r="N61" s="4"/>
    </row>
    <row r="62" spans="1:14" ht="15.75">
      <c r="A62" s="26" t="s">
        <v>57</v>
      </c>
      <c r="B62" s="27" t="s">
        <v>5</v>
      </c>
      <c r="C62" s="28" t="s">
        <v>5</v>
      </c>
      <c r="D62" s="27" t="s">
        <v>5</v>
      </c>
      <c r="E62" s="29"/>
      <c r="F62" s="27" t="s">
        <v>5</v>
      </c>
      <c r="G62" s="28" t="s">
        <v>5</v>
      </c>
      <c r="H62" s="27" t="s">
        <v>5</v>
      </c>
      <c r="I62" s="22"/>
      <c r="J62" s="9"/>
      <c r="K62" s="9"/>
      <c r="L62" s="9"/>
      <c r="M62" s="4"/>
      <c r="N62" s="4"/>
    </row>
    <row r="63" spans="1:14" ht="15.75">
      <c r="A63" s="26" t="s">
        <v>58</v>
      </c>
      <c r="B63" s="27" t="s">
        <v>5</v>
      </c>
      <c r="C63" s="28" t="s">
        <v>5</v>
      </c>
      <c r="D63" s="27" t="s">
        <v>5</v>
      </c>
      <c r="E63" s="29"/>
      <c r="F63" s="27" t="s">
        <v>5</v>
      </c>
      <c r="G63" s="27" t="s">
        <v>5</v>
      </c>
      <c r="H63" s="27" t="s">
        <v>5</v>
      </c>
      <c r="I63" s="22"/>
      <c r="J63" s="9"/>
      <c r="K63" s="9"/>
      <c r="L63" s="9"/>
      <c r="M63" s="4"/>
      <c r="N63" s="4"/>
    </row>
    <row r="64" spans="1:14" ht="15.75">
      <c r="A64" s="30" t="s">
        <v>59</v>
      </c>
      <c r="B64" s="27" t="s">
        <v>5</v>
      </c>
      <c r="C64" s="28" t="s">
        <v>5</v>
      </c>
      <c r="D64" s="27" t="s">
        <v>5</v>
      </c>
      <c r="E64" s="29"/>
      <c r="F64" s="29">
        <v>61100</v>
      </c>
      <c r="G64" s="31">
        <v>1.15</v>
      </c>
      <c r="H64" s="29">
        <v>70100</v>
      </c>
      <c r="I64" s="22"/>
      <c r="J64" s="9"/>
      <c r="K64" s="9"/>
      <c r="L64" s="9"/>
      <c r="M64" s="4"/>
      <c r="N64" s="4"/>
    </row>
    <row r="65" spans="1:14" ht="15.75">
      <c r="A65" s="30" t="s">
        <v>17</v>
      </c>
      <c r="B65" s="24">
        <v>33300</v>
      </c>
      <c r="C65" s="23">
        <v>2.2</v>
      </c>
      <c r="D65" s="24">
        <v>73200</v>
      </c>
      <c r="E65" s="22"/>
      <c r="F65" s="22">
        <v>66800</v>
      </c>
      <c r="G65" s="25">
        <v>1.6</v>
      </c>
      <c r="H65" s="22">
        <v>108500</v>
      </c>
      <c r="I65" s="22"/>
      <c r="J65" s="9"/>
      <c r="K65" s="9"/>
      <c r="L65" s="9"/>
      <c r="M65" s="4"/>
      <c r="N65" s="4"/>
    </row>
    <row r="66" spans="1:14" ht="15.75">
      <c r="A66" s="20"/>
      <c r="B66" s="24"/>
      <c r="C66" s="23"/>
      <c r="D66" s="24"/>
      <c r="E66" s="22"/>
      <c r="F66" s="22"/>
      <c r="G66" s="25"/>
      <c r="H66" s="22"/>
      <c r="I66" s="22"/>
      <c r="J66" s="9"/>
      <c r="K66" s="9"/>
      <c r="L66" s="9"/>
      <c r="M66" s="4"/>
      <c r="N66" s="4"/>
    </row>
    <row r="67" spans="1:14" ht="15.75">
      <c r="A67" s="20" t="s">
        <v>60</v>
      </c>
      <c r="B67" s="24">
        <f>SUM(B68:B73)</f>
        <v>19600</v>
      </c>
      <c r="C67" s="23">
        <v>1.7</v>
      </c>
      <c r="D67" s="24">
        <f>SUM(D68:D73)</f>
        <v>33700</v>
      </c>
      <c r="E67" s="22"/>
      <c r="F67" s="24">
        <f>SUM(F68:F73)</f>
        <v>69600</v>
      </c>
      <c r="G67" s="25">
        <v>1.35</v>
      </c>
      <c r="H67" s="24">
        <f>SUM(H68:H73)</f>
        <v>94800</v>
      </c>
      <c r="I67" s="22"/>
      <c r="J67" s="9"/>
      <c r="K67" s="9"/>
      <c r="L67" s="9"/>
      <c r="M67" s="4"/>
      <c r="N67" s="4"/>
    </row>
    <row r="68" spans="1:14" ht="15.75">
      <c r="A68" s="26" t="s">
        <v>61</v>
      </c>
      <c r="B68" s="27">
        <v>2400</v>
      </c>
      <c r="C68" s="28">
        <v>1.9</v>
      </c>
      <c r="D68" s="27">
        <v>4600</v>
      </c>
      <c r="E68" s="29"/>
      <c r="F68" s="27">
        <v>16400</v>
      </c>
      <c r="G68" s="28">
        <v>1.9</v>
      </c>
      <c r="H68" s="27">
        <v>31500</v>
      </c>
      <c r="I68" s="22"/>
      <c r="J68" s="9"/>
      <c r="K68" s="9"/>
      <c r="L68" s="9"/>
      <c r="M68" s="4"/>
      <c r="N68" s="4"/>
    </row>
    <row r="69" spans="1:14" ht="15.75">
      <c r="A69" s="26" t="s">
        <v>62</v>
      </c>
      <c r="B69" s="27">
        <v>3300</v>
      </c>
      <c r="C69" s="28">
        <v>1.4</v>
      </c>
      <c r="D69" s="27">
        <v>4600</v>
      </c>
      <c r="E69" s="29"/>
      <c r="F69" s="27" t="s">
        <v>5</v>
      </c>
      <c r="G69" s="28" t="s">
        <v>5</v>
      </c>
      <c r="H69" s="27" t="s">
        <v>5</v>
      </c>
      <c r="I69" s="22"/>
      <c r="J69" s="9"/>
      <c r="K69" s="9"/>
      <c r="L69" s="9"/>
      <c r="M69" s="4"/>
      <c r="N69" s="4"/>
    </row>
    <row r="70" spans="1:14" ht="15.75">
      <c r="A70" s="30" t="s">
        <v>63</v>
      </c>
      <c r="B70" s="27">
        <v>3800</v>
      </c>
      <c r="C70" s="28">
        <v>1.35</v>
      </c>
      <c r="D70" s="27">
        <v>5200</v>
      </c>
      <c r="E70" s="29"/>
      <c r="F70" s="27" t="s">
        <v>5</v>
      </c>
      <c r="G70" s="28" t="s">
        <v>5</v>
      </c>
      <c r="H70" s="27" t="s">
        <v>5</v>
      </c>
      <c r="I70" s="22"/>
      <c r="J70" s="9"/>
      <c r="K70" s="9"/>
      <c r="L70" s="9"/>
      <c r="M70" s="4"/>
      <c r="N70" s="4"/>
    </row>
    <row r="71" spans="1:14" ht="15.75">
      <c r="A71" s="30" t="s">
        <v>64</v>
      </c>
      <c r="B71" s="27">
        <v>7100</v>
      </c>
      <c r="C71" s="28">
        <v>2.1</v>
      </c>
      <c r="D71" s="27">
        <v>14800</v>
      </c>
      <c r="E71" s="29"/>
      <c r="F71" s="27" t="s">
        <v>5</v>
      </c>
      <c r="G71" s="27" t="s">
        <v>5</v>
      </c>
      <c r="H71" s="27" t="s">
        <v>5</v>
      </c>
      <c r="I71" s="22"/>
      <c r="J71" s="9"/>
      <c r="K71" s="9"/>
      <c r="L71" s="9"/>
      <c r="M71" s="4"/>
      <c r="N71" s="4"/>
    </row>
    <row r="72" spans="1:14" ht="15.75">
      <c r="A72" s="30" t="s">
        <v>65</v>
      </c>
      <c r="B72" s="27">
        <v>3000</v>
      </c>
      <c r="C72" s="28">
        <v>1.5</v>
      </c>
      <c r="D72" s="27">
        <v>4500</v>
      </c>
      <c r="E72" s="29"/>
      <c r="F72" s="27" t="s">
        <v>5</v>
      </c>
      <c r="G72" s="27" t="s">
        <v>5</v>
      </c>
      <c r="H72" s="27" t="s">
        <v>5</v>
      </c>
      <c r="I72" s="22"/>
      <c r="J72" s="9"/>
      <c r="K72" s="9"/>
      <c r="L72" s="9"/>
      <c r="M72" s="4"/>
      <c r="N72" s="4"/>
    </row>
    <row r="73" spans="1:14" ht="15.75">
      <c r="A73" s="30" t="s">
        <v>17</v>
      </c>
      <c r="B73" s="24" t="s">
        <v>4</v>
      </c>
      <c r="C73" s="24" t="s">
        <v>4</v>
      </c>
      <c r="D73" s="24" t="s">
        <v>4</v>
      </c>
      <c r="E73" s="22"/>
      <c r="F73" s="22">
        <v>53200</v>
      </c>
      <c r="G73" s="25">
        <v>1.2</v>
      </c>
      <c r="H73" s="22">
        <v>63300</v>
      </c>
      <c r="I73" s="22"/>
      <c r="J73" s="9"/>
      <c r="K73" s="9"/>
      <c r="L73" s="9"/>
      <c r="M73" s="4"/>
      <c r="N73" s="4"/>
    </row>
    <row r="74" spans="1:14" ht="15.75">
      <c r="A74" s="20"/>
      <c r="B74" s="24"/>
      <c r="C74" s="23"/>
      <c r="D74" s="24"/>
      <c r="E74" s="22"/>
      <c r="F74" s="22"/>
      <c r="G74" s="25"/>
      <c r="H74" s="22"/>
      <c r="I74" s="22"/>
      <c r="J74" s="9"/>
      <c r="K74" s="9"/>
      <c r="L74" s="9"/>
      <c r="M74" s="4"/>
      <c r="N74" s="4"/>
    </row>
    <row r="75" spans="1:14" ht="15.75">
      <c r="A75" s="20" t="s">
        <v>66</v>
      </c>
      <c r="B75" s="24">
        <f>SUM(B76:B86)</f>
        <v>21900</v>
      </c>
      <c r="C75" s="23">
        <v>2.05</v>
      </c>
      <c r="D75" s="24">
        <f>SUM(D76:D86)</f>
        <v>45400</v>
      </c>
      <c r="E75" s="22"/>
      <c r="F75" s="24">
        <f>SUM(F76:F86)</f>
        <v>152900</v>
      </c>
      <c r="G75" s="25">
        <v>1.35</v>
      </c>
      <c r="H75" s="24">
        <f>SUM(H76:H86)</f>
        <v>205000</v>
      </c>
      <c r="I75" s="22"/>
      <c r="J75" s="9"/>
      <c r="K75" s="9"/>
      <c r="L75" s="9"/>
      <c r="M75" s="4"/>
      <c r="N75" s="4"/>
    </row>
    <row r="76" spans="1:14" ht="15.75">
      <c r="A76" s="26" t="s">
        <v>67</v>
      </c>
      <c r="B76" s="29">
        <v>4400</v>
      </c>
      <c r="C76" s="31">
        <v>2.25</v>
      </c>
      <c r="D76" s="29">
        <v>10000</v>
      </c>
      <c r="E76" s="29"/>
      <c r="F76" s="27">
        <v>26200</v>
      </c>
      <c r="G76" s="28">
        <v>1.2</v>
      </c>
      <c r="H76" s="27">
        <v>31900</v>
      </c>
      <c r="I76" s="22"/>
      <c r="J76" s="9"/>
      <c r="K76" s="9"/>
      <c r="L76" s="9"/>
      <c r="M76" s="4"/>
      <c r="N76" s="4"/>
    </row>
    <row r="77" spans="1:14" ht="15.75">
      <c r="A77" s="26" t="s">
        <v>68</v>
      </c>
      <c r="B77" s="27" t="s">
        <v>5</v>
      </c>
      <c r="C77" s="27" t="s">
        <v>5</v>
      </c>
      <c r="D77" s="27" t="s">
        <v>5</v>
      </c>
      <c r="E77" s="29"/>
      <c r="F77" s="29">
        <v>45000</v>
      </c>
      <c r="G77" s="31">
        <v>1.5</v>
      </c>
      <c r="H77" s="29">
        <v>68400</v>
      </c>
      <c r="I77" s="22"/>
      <c r="J77" s="9"/>
      <c r="K77" s="9"/>
      <c r="L77" s="9"/>
      <c r="M77" s="4"/>
      <c r="N77" s="4"/>
    </row>
    <row r="78" spans="1:14" ht="15.75">
      <c r="A78" s="26" t="s">
        <v>69</v>
      </c>
      <c r="B78" s="27">
        <v>3100</v>
      </c>
      <c r="C78" s="28">
        <v>2.05</v>
      </c>
      <c r="D78" s="27">
        <v>6400</v>
      </c>
      <c r="E78" s="29"/>
      <c r="F78" s="27">
        <v>16500</v>
      </c>
      <c r="G78" s="28">
        <v>1.15</v>
      </c>
      <c r="H78" s="27">
        <v>18800</v>
      </c>
      <c r="I78" s="22"/>
      <c r="J78" s="9"/>
      <c r="K78" s="9"/>
      <c r="L78" s="9"/>
      <c r="M78" s="4"/>
      <c r="N78" s="4"/>
    </row>
    <row r="79" spans="1:14" ht="15.75">
      <c r="A79" s="26" t="s">
        <v>70</v>
      </c>
      <c r="B79" s="27" t="s">
        <v>5</v>
      </c>
      <c r="C79" s="28" t="s">
        <v>5</v>
      </c>
      <c r="D79" s="27" t="s">
        <v>5</v>
      </c>
      <c r="E79" s="29"/>
      <c r="F79" s="27" t="s">
        <v>5</v>
      </c>
      <c r="G79" s="27" t="s">
        <v>5</v>
      </c>
      <c r="H79" s="27" t="s">
        <v>5</v>
      </c>
      <c r="I79" s="22"/>
      <c r="J79" s="9"/>
      <c r="K79" s="9"/>
      <c r="L79" s="9"/>
      <c r="M79" s="4"/>
      <c r="N79" s="4"/>
    </row>
    <row r="80" spans="1:14" ht="15.75">
      <c r="A80" s="26" t="s">
        <v>71</v>
      </c>
      <c r="B80" s="27">
        <v>2000</v>
      </c>
      <c r="C80" s="28">
        <v>3.4</v>
      </c>
      <c r="D80" s="27">
        <v>6800</v>
      </c>
      <c r="E80" s="29"/>
      <c r="F80" s="27">
        <v>21600</v>
      </c>
      <c r="G80" s="28">
        <v>1.55</v>
      </c>
      <c r="H80" s="27">
        <v>33000</v>
      </c>
      <c r="I80" s="22"/>
      <c r="J80" s="9"/>
      <c r="K80" s="9"/>
      <c r="L80" s="9"/>
      <c r="M80" s="4"/>
      <c r="N80" s="4"/>
    </row>
    <row r="81" spans="1:14" ht="15.75">
      <c r="A81" s="30" t="s">
        <v>72</v>
      </c>
      <c r="B81" s="27" t="s">
        <v>5</v>
      </c>
      <c r="C81" s="28" t="s">
        <v>5</v>
      </c>
      <c r="D81" s="27" t="s">
        <v>5</v>
      </c>
      <c r="E81" s="29"/>
      <c r="F81" s="32" t="s">
        <v>5</v>
      </c>
      <c r="G81" s="33" t="s">
        <v>5</v>
      </c>
      <c r="H81" s="27" t="s">
        <v>5</v>
      </c>
      <c r="I81" s="22"/>
      <c r="J81" s="9"/>
      <c r="K81" s="9"/>
      <c r="L81" s="9"/>
      <c r="M81" s="4"/>
      <c r="N81" s="4"/>
    </row>
    <row r="82" spans="1:14" ht="15.75">
      <c r="A82" s="30" t="s">
        <v>73</v>
      </c>
      <c r="B82" s="27" t="s">
        <v>5</v>
      </c>
      <c r="C82" s="28" t="s">
        <v>5</v>
      </c>
      <c r="D82" s="27" t="s">
        <v>5</v>
      </c>
      <c r="E82" s="29"/>
      <c r="F82" s="27" t="s">
        <v>5</v>
      </c>
      <c r="G82" s="28" t="s">
        <v>5</v>
      </c>
      <c r="H82" s="27" t="s">
        <v>5</v>
      </c>
      <c r="I82" s="22"/>
      <c r="J82" s="9"/>
      <c r="K82" s="9"/>
      <c r="L82" s="9"/>
      <c r="M82" s="4"/>
      <c r="N82" s="4"/>
    </row>
    <row r="83" spans="1:14" ht="15.75">
      <c r="A83" s="30" t="s">
        <v>74</v>
      </c>
      <c r="B83" s="27">
        <v>1450</v>
      </c>
      <c r="C83" s="28">
        <v>1.25</v>
      </c>
      <c r="D83" s="27">
        <v>1800</v>
      </c>
      <c r="E83" s="29"/>
      <c r="F83" s="27" t="s">
        <v>5</v>
      </c>
      <c r="G83" s="27" t="s">
        <v>5</v>
      </c>
      <c r="H83" s="27" t="s">
        <v>5</v>
      </c>
      <c r="I83" s="22"/>
      <c r="J83" s="9"/>
      <c r="K83" s="9"/>
      <c r="L83" s="9"/>
      <c r="M83" s="4"/>
      <c r="N83" s="4"/>
    </row>
    <row r="84" spans="1:14" ht="15.75">
      <c r="A84" s="30" t="s">
        <v>75</v>
      </c>
      <c r="B84" s="27" t="s">
        <v>5</v>
      </c>
      <c r="C84" s="28" t="s">
        <v>5</v>
      </c>
      <c r="D84" s="27" t="s">
        <v>5</v>
      </c>
      <c r="E84" s="29"/>
      <c r="F84" s="27">
        <v>13800</v>
      </c>
      <c r="G84" s="28">
        <v>1.6</v>
      </c>
      <c r="H84" s="27">
        <v>22300</v>
      </c>
      <c r="I84" s="22"/>
      <c r="J84" s="9"/>
      <c r="K84" s="9"/>
      <c r="L84" s="9"/>
      <c r="M84" s="4"/>
      <c r="N84" s="4"/>
    </row>
    <row r="85" spans="1:14" ht="15.75">
      <c r="A85" s="30" t="s">
        <v>76</v>
      </c>
      <c r="B85" s="27" t="s">
        <v>5</v>
      </c>
      <c r="C85" s="28" t="s">
        <v>5</v>
      </c>
      <c r="D85" s="27" t="s">
        <v>5</v>
      </c>
      <c r="E85" s="29"/>
      <c r="F85" s="27" t="s">
        <v>5</v>
      </c>
      <c r="G85" s="27" t="s">
        <v>5</v>
      </c>
      <c r="H85" s="27" t="s">
        <v>5</v>
      </c>
      <c r="I85" s="22"/>
      <c r="J85" s="9"/>
      <c r="K85" s="9"/>
      <c r="L85" s="9"/>
      <c r="M85" s="4"/>
      <c r="N85" s="4"/>
    </row>
    <row r="86" spans="1:14" ht="15.75">
      <c r="A86" s="30" t="s">
        <v>17</v>
      </c>
      <c r="B86" s="24">
        <v>10950</v>
      </c>
      <c r="C86" s="23">
        <v>1.85</v>
      </c>
      <c r="D86" s="24">
        <v>20400</v>
      </c>
      <c r="E86" s="22"/>
      <c r="F86" s="22">
        <v>29800</v>
      </c>
      <c r="G86" s="25">
        <v>1.05</v>
      </c>
      <c r="H86" s="22">
        <v>30600</v>
      </c>
      <c r="I86" s="22"/>
      <c r="J86" s="9"/>
      <c r="K86" s="9"/>
      <c r="L86" s="9"/>
      <c r="M86" s="4"/>
      <c r="N86" s="4"/>
    </row>
    <row r="87" spans="1:14" ht="15.75">
      <c r="A87" s="20"/>
      <c r="B87" s="24"/>
      <c r="C87" s="23"/>
      <c r="D87" s="24"/>
      <c r="E87" s="22"/>
      <c r="F87" s="22"/>
      <c r="G87" s="25"/>
      <c r="H87" s="22"/>
      <c r="I87" s="22"/>
      <c r="J87" s="9"/>
      <c r="K87" s="9"/>
      <c r="L87" s="9"/>
      <c r="M87" s="4"/>
      <c r="N87" s="4"/>
    </row>
    <row r="88" spans="1:14" ht="15.75">
      <c r="A88" s="20" t="s">
        <v>77</v>
      </c>
      <c r="B88" s="24" t="s">
        <v>4</v>
      </c>
      <c r="C88" s="24" t="s">
        <v>4</v>
      </c>
      <c r="D88" s="24" t="s">
        <v>4</v>
      </c>
      <c r="E88" s="22"/>
      <c r="F88" s="24" t="s">
        <v>4</v>
      </c>
      <c r="G88" s="24" t="s">
        <v>4</v>
      </c>
      <c r="H88" s="24" t="s">
        <v>4</v>
      </c>
      <c r="I88" s="22"/>
      <c r="J88" s="9"/>
      <c r="K88" s="9"/>
      <c r="L88" s="9"/>
      <c r="M88" s="4"/>
      <c r="N88" s="4"/>
    </row>
    <row r="89" spans="1:14" ht="15.75">
      <c r="A89" s="30" t="s">
        <v>78</v>
      </c>
      <c r="B89" s="27" t="s">
        <v>5</v>
      </c>
      <c r="C89" s="28" t="s">
        <v>5</v>
      </c>
      <c r="D89" s="27" t="s">
        <v>5</v>
      </c>
      <c r="E89" s="29"/>
      <c r="F89" s="27" t="s">
        <v>5</v>
      </c>
      <c r="G89" s="27" t="s">
        <v>5</v>
      </c>
      <c r="H89" s="27" t="s">
        <v>5</v>
      </c>
      <c r="I89" s="22"/>
      <c r="J89" s="9"/>
      <c r="K89" s="9"/>
      <c r="L89" s="9"/>
      <c r="M89" s="4"/>
      <c r="N89" s="4"/>
    </row>
    <row r="90" spans="1:14" ht="15.75">
      <c r="A90" s="30" t="s">
        <v>17</v>
      </c>
      <c r="B90" s="24" t="s">
        <v>4</v>
      </c>
      <c r="C90" s="24" t="s">
        <v>4</v>
      </c>
      <c r="D90" s="24" t="s">
        <v>4</v>
      </c>
      <c r="E90" s="22"/>
      <c r="F90" s="24" t="s">
        <v>4</v>
      </c>
      <c r="G90" s="24" t="s">
        <v>4</v>
      </c>
      <c r="H90" s="24" t="s">
        <v>4</v>
      </c>
      <c r="I90" s="22"/>
      <c r="J90" s="9"/>
      <c r="K90" s="9"/>
      <c r="L90" s="9"/>
      <c r="M90" s="4"/>
      <c r="N90" s="4"/>
    </row>
    <row r="91" spans="1:14" ht="15.75">
      <c r="A91" s="20"/>
      <c r="B91" s="24"/>
      <c r="C91" s="23"/>
      <c r="D91" s="24"/>
      <c r="E91" s="22"/>
      <c r="F91" s="22"/>
      <c r="G91" s="25"/>
      <c r="H91" s="22"/>
      <c r="I91" s="22"/>
      <c r="J91" s="9"/>
      <c r="K91" s="9"/>
      <c r="L91" s="9"/>
      <c r="M91" s="4"/>
      <c r="N91" s="4"/>
    </row>
    <row r="92" spans="1:14" ht="15.75">
      <c r="A92" s="26" t="s">
        <v>6</v>
      </c>
      <c r="B92" s="29">
        <v>14700</v>
      </c>
      <c r="C92" s="31">
        <v>2.1</v>
      </c>
      <c r="D92" s="29">
        <v>30700</v>
      </c>
      <c r="E92" s="29"/>
      <c r="F92" s="27">
        <v>54000</v>
      </c>
      <c r="G92" s="28">
        <v>1.45</v>
      </c>
      <c r="H92" s="27">
        <v>79400</v>
      </c>
      <c r="I92" s="22"/>
      <c r="J92" s="9"/>
      <c r="K92" s="9"/>
      <c r="L92" s="9"/>
      <c r="M92" s="4"/>
      <c r="N92" s="4"/>
    </row>
    <row r="93" spans="1:14" ht="15.75">
      <c r="A93" s="13"/>
      <c r="B93" s="34"/>
      <c r="C93" s="35"/>
      <c r="D93" s="34"/>
      <c r="E93" s="34"/>
      <c r="F93" s="34"/>
      <c r="G93" s="35"/>
      <c r="H93" s="34"/>
      <c r="I93" s="22"/>
      <c r="J93" s="9"/>
      <c r="K93" s="9"/>
      <c r="L93" s="9"/>
      <c r="M93" s="4"/>
      <c r="N93" s="4"/>
    </row>
    <row r="94" spans="1:14" ht="15.75">
      <c r="A94" s="20" t="s">
        <v>7</v>
      </c>
      <c r="B94" s="36"/>
      <c r="C94" s="37"/>
      <c r="D94" s="36"/>
      <c r="E94" s="36"/>
      <c r="F94" s="22"/>
      <c r="G94" s="37"/>
      <c r="H94" s="22"/>
      <c r="I94" s="22"/>
      <c r="J94" s="9"/>
      <c r="K94" s="9"/>
      <c r="L94" s="9"/>
      <c r="M94" s="4"/>
      <c r="N94" s="4"/>
    </row>
    <row r="95" spans="1:14" ht="15.75">
      <c r="A95" s="20" t="s">
        <v>9</v>
      </c>
      <c r="B95" s="22"/>
      <c r="C95" s="38"/>
      <c r="D95" s="22"/>
      <c r="E95" s="22"/>
      <c r="F95" s="22"/>
      <c r="G95" s="38"/>
      <c r="H95" s="22"/>
      <c r="I95" s="22"/>
      <c r="J95" s="9"/>
      <c r="K95" s="9"/>
      <c r="L95" s="9"/>
      <c r="M95" s="4"/>
      <c r="N95" s="4"/>
    </row>
    <row r="96" spans="1:14" ht="15.75">
      <c r="A96" s="20"/>
      <c r="B96" s="22"/>
      <c r="C96" s="38"/>
      <c r="D96" s="22"/>
      <c r="E96" s="22"/>
      <c r="F96" s="22"/>
      <c r="G96" s="38"/>
      <c r="H96" s="22"/>
      <c r="I96" s="22"/>
      <c r="J96" s="9"/>
      <c r="K96" s="9"/>
      <c r="L96" s="9"/>
      <c r="M96" s="4"/>
      <c r="N96" s="4"/>
    </row>
    <row r="97" spans="1:14" ht="15.75">
      <c r="A97" s="20"/>
      <c r="B97" s="22"/>
      <c r="C97" s="38"/>
      <c r="D97" s="22"/>
      <c r="E97" s="22"/>
      <c r="F97" s="22"/>
      <c r="G97" s="38"/>
      <c r="H97" s="22"/>
      <c r="I97" s="22"/>
      <c r="J97" s="9"/>
      <c r="K97" s="9"/>
      <c r="L97" s="9"/>
      <c r="M97" s="4"/>
      <c r="N97" s="4"/>
    </row>
    <row r="98" spans="1:14" ht="15.75">
      <c r="A98" s="15" t="s">
        <v>8</v>
      </c>
      <c r="B98" s="22"/>
      <c r="C98" s="38"/>
      <c r="D98" s="22"/>
      <c r="E98" s="22"/>
      <c r="F98" s="22"/>
      <c r="G98" s="38"/>
      <c r="H98" s="22"/>
      <c r="I98" s="22"/>
      <c r="J98" s="9"/>
      <c r="K98" s="9"/>
      <c r="L98" s="9"/>
      <c r="M98" s="4"/>
      <c r="N98" s="4"/>
    </row>
    <row r="99" spans="1:14" ht="15.75">
      <c r="A99" s="15" t="s">
        <v>145</v>
      </c>
      <c r="B99" s="22"/>
      <c r="C99" s="38"/>
      <c r="D99" s="22"/>
      <c r="E99" s="36"/>
      <c r="F99" s="36"/>
      <c r="G99" s="37"/>
      <c r="H99" s="36"/>
      <c r="I99" s="22"/>
      <c r="J99" s="9"/>
      <c r="K99" s="9"/>
      <c r="L99" s="9"/>
      <c r="M99" s="4"/>
      <c r="N99" s="4"/>
    </row>
    <row r="100" spans="1:14" ht="15.75">
      <c r="A100" s="15" t="s">
        <v>10</v>
      </c>
      <c r="B100" s="22"/>
      <c r="C100" s="38"/>
      <c r="D100" s="22"/>
      <c r="E100" s="36"/>
      <c r="F100" s="36"/>
      <c r="G100" s="37"/>
      <c r="H100" s="36"/>
      <c r="I100" s="22"/>
      <c r="J100" s="9"/>
      <c r="K100" s="9"/>
      <c r="L100" s="9"/>
      <c r="M100" s="4"/>
      <c r="N100" s="4"/>
    </row>
    <row r="101" spans="1:14" ht="15.75">
      <c r="A101" s="15" t="s">
        <v>12</v>
      </c>
      <c r="B101" s="36"/>
      <c r="C101" s="37"/>
      <c r="D101" s="36"/>
      <c r="E101" s="36"/>
      <c r="F101" s="36"/>
      <c r="G101" s="37"/>
      <c r="H101" s="22"/>
      <c r="I101" s="22"/>
      <c r="J101" s="9"/>
      <c r="K101" s="9"/>
      <c r="L101" s="9"/>
      <c r="M101" s="4"/>
      <c r="N101" s="4"/>
    </row>
    <row r="102" spans="1:14" ht="15.75">
      <c r="A102" s="66" t="s">
        <v>181</v>
      </c>
      <c r="B102" s="36"/>
      <c r="C102" s="37"/>
      <c r="D102" s="36"/>
      <c r="E102" s="36"/>
      <c r="F102" s="36"/>
      <c r="G102" s="38"/>
      <c r="H102" s="22"/>
      <c r="I102" s="22"/>
      <c r="J102" s="9"/>
      <c r="K102" s="9"/>
      <c r="L102" s="9"/>
      <c r="M102" s="4"/>
      <c r="N102" s="4"/>
    </row>
    <row r="103" spans="1:14" ht="15.75">
      <c r="A103" s="20"/>
      <c r="B103" s="22"/>
      <c r="C103" s="38"/>
      <c r="D103" s="22"/>
      <c r="E103" s="22"/>
      <c r="F103" s="22"/>
      <c r="G103" s="38"/>
      <c r="H103" s="22"/>
      <c r="I103" s="22"/>
      <c r="J103" s="9"/>
      <c r="K103" s="9"/>
      <c r="L103" s="9"/>
      <c r="M103" s="4"/>
      <c r="N103" s="4"/>
    </row>
    <row r="104" spans="1:14" ht="15.75">
      <c r="A104" s="20"/>
      <c r="B104" s="22"/>
      <c r="C104" s="38"/>
      <c r="D104" s="22"/>
      <c r="E104" s="22"/>
      <c r="F104" s="22"/>
      <c r="G104" s="38"/>
      <c r="H104" s="22"/>
      <c r="I104" s="22"/>
      <c r="J104" s="9"/>
      <c r="K104" s="9"/>
      <c r="L104" s="9"/>
      <c r="M104" s="4"/>
      <c r="N104" s="4"/>
    </row>
    <row r="105" spans="1:14" ht="15.75">
      <c r="A105" s="20"/>
      <c r="B105" s="22"/>
      <c r="C105" s="38"/>
      <c r="D105" s="22"/>
      <c r="E105" s="22"/>
      <c r="F105" s="22"/>
      <c r="G105" s="38"/>
      <c r="H105" s="22"/>
      <c r="I105" s="22"/>
      <c r="J105" s="9"/>
      <c r="K105" s="9"/>
      <c r="L105" s="9"/>
      <c r="M105" s="4"/>
      <c r="N105" s="4"/>
    </row>
    <row r="106" spans="1:14" ht="15.75">
      <c r="A106" s="39"/>
      <c r="B106" s="40"/>
      <c r="C106" s="41"/>
      <c r="D106" s="40"/>
      <c r="E106" s="40"/>
      <c r="F106" s="40"/>
      <c r="G106" s="41"/>
      <c r="H106" s="40"/>
      <c r="I106" s="40"/>
      <c r="J106" s="4"/>
      <c r="K106" s="4"/>
      <c r="L106" s="4"/>
      <c r="M106" s="4"/>
      <c r="N106" s="4"/>
    </row>
    <row r="107" spans="1:14" ht="15.75">
      <c r="A107" s="39"/>
      <c r="B107" s="40"/>
      <c r="C107" s="41"/>
      <c r="D107" s="40"/>
      <c r="E107" s="40"/>
      <c r="F107" s="40"/>
      <c r="G107" s="41"/>
      <c r="H107" s="40"/>
      <c r="I107" s="40"/>
      <c r="J107" s="4"/>
      <c r="K107" s="4"/>
      <c r="L107" s="4"/>
      <c r="M107" s="4"/>
      <c r="N107" s="4"/>
    </row>
    <row r="108" spans="1:9" ht="15.75">
      <c r="A108" s="42"/>
      <c r="B108" s="43"/>
      <c r="C108" s="44"/>
      <c r="D108" s="43"/>
      <c r="E108" s="43"/>
      <c r="F108" s="43"/>
      <c r="G108" s="44"/>
      <c r="H108" s="43"/>
      <c r="I108" s="43"/>
    </row>
    <row r="109" spans="1:9" ht="15.75">
      <c r="A109" s="42"/>
      <c r="B109" s="43"/>
      <c r="C109" s="44"/>
      <c r="D109" s="43"/>
      <c r="E109" s="43"/>
      <c r="F109" s="43"/>
      <c r="G109" s="44"/>
      <c r="H109" s="43"/>
      <c r="I109" s="43"/>
    </row>
    <row r="110" spans="1:9" ht="15.75">
      <c r="A110" s="42"/>
      <c r="B110" s="43"/>
      <c r="C110" s="44"/>
      <c r="D110" s="43"/>
      <c r="E110" s="43"/>
      <c r="F110" s="43"/>
      <c r="G110" s="44"/>
      <c r="H110" s="43"/>
      <c r="I110" s="43"/>
    </row>
    <row r="111" spans="1:9" ht="15.75">
      <c r="A111" s="42"/>
      <c r="B111" s="43"/>
      <c r="C111" s="44"/>
      <c r="D111" s="43"/>
      <c r="E111" s="43"/>
      <c r="F111" s="43"/>
      <c r="G111" s="44"/>
      <c r="H111" s="43"/>
      <c r="I111" s="43"/>
    </row>
    <row r="112" spans="1:9" ht="15.75">
      <c r="A112" s="42"/>
      <c r="B112" s="43"/>
      <c r="C112" s="44"/>
      <c r="D112" s="43"/>
      <c r="E112" s="43"/>
      <c r="F112" s="43"/>
      <c r="G112" s="44"/>
      <c r="H112" s="43"/>
      <c r="I112" s="42"/>
    </row>
    <row r="113" spans="1:9" ht="15.75">
      <c r="A113" s="42"/>
      <c r="B113" s="43"/>
      <c r="C113" s="44"/>
      <c r="D113" s="43"/>
      <c r="E113" s="43"/>
      <c r="F113" s="43"/>
      <c r="G113" s="44"/>
      <c r="H113" s="43"/>
      <c r="I113" s="42"/>
    </row>
    <row r="114" spans="1:9" ht="15.75">
      <c r="A114" s="42"/>
      <c r="B114" s="43"/>
      <c r="C114" s="44"/>
      <c r="D114" s="43"/>
      <c r="E114" s="43"/>
      <c r="F114" s="43"/>
      <c r="G114" s="44"/>
      <c r="H114" s="43"/>
      <c r="I114" s="42"/>
    </row>
    <row r="115" spans="1:9" ht="15.75">
      <c r="A115" s="42"/>
      <c r="B115" s="43"/>
      <c r="C115" s="44"/>
      <c r="D115" s="43"/>
      <c r="E115" s="43"/>
      <c r="F115" s="43"/>
      <c r="G115" s="44"/>
      <c r="H115" s="43"/>
      <c r="I115" s="42"/>
    </row>
    <row r="116" spans="1:9" ht="15.75">
      <c r="A116" s="42"/>
      <c r="B116" s="43"/>
      <c r="C116" s="44"/>
      <c r="D116" s="43"/>
      <c r="E116" s="43"/>
      <c r="F116" s="43"/>
      <c r="G116" s="44"/>
      <c r="H116" s="43"/>
      <c r="I116" s="42"/>
    </row>
    <row r="117" spans="1:9" ht="15.75">
      <c r="A117" s="42"/>
      <c r="B117" s="43"/>
      <c r="C117" s="44"/>
      <c r="D117" s="43"/>
      <c r="E117" s="43"/>
      <c r="F117" s="43"/>
      <c r="G117" s="44"/>
      <c r="H117" s="43"/>
      <c r="I117" s="42"/>
    </row>
    <row r="118" spans="1:9" ht="15.75">
      <c r="A118" s="42"/>
      <c r="B118" s="42"/>
      <c r="C118" s="42"/>
      <c r="D118" s="43"/>
      <c r="E118" s="43"/>
      <c r="F118" s="43"/>
      <c r="G118" s="42"/>
      <c r="H118" s="42"/>
      <c r="I118" s="42"/>
    </row>
    <row r="119" spans="1:9" ht="15.75">
      <c r="A119" s="42"/>
      <c r="B119" s="42"/>
      <c r="C119" s="42"/>
      <c r="D119" s="43"/>
      <c r="E119" s="43"/>
      <c r="F119" s="43"/>
      <c r="G119" s="42"/>
      <c r="H119" s="42"/>
      <c r="I119" s="42"/>
    </row>
    <row r="120" spans="1:9" ht="15.7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5.7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5.7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5.7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5.7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5.7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5.7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5.7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5.7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5.7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5.7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5.7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5.7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5.7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5.7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5.7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5.7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5.7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5.7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5.7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5.7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5.7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5.7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5.7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5.7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5.7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5.7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5.7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5.7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5.7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5.7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5.7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5.7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5.7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5.7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5.7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ht="15.7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ht="15.75">
      <c r="A157" s="42"/>
      <c r="B157" s="42"/>
      <c r="C157" s="42"/>
      <c r="D157" s="42"/>
      <c r="E157" s="42"/>
      <c r="F157" s="42"/>
      <c r="G157" s="42"/>
      <c r="H157" s="42"/>
      <c r="I157" s="42"/>
    </row>
  </sheetData>
  <sheetProtection/>
  <mergeCells count="2">
    <mergeCell ref="B4:D4"/>
    <mergeCell ref="F4:H4"/>
  </mergeCells>
  <hyperlinks>
    <hyperlink ref="A102" r:id="rId1" display="https://www.nass.usda.gov/Statistics_by_State/New_York/Publications/Annual_Statistical_Bulletin/index.php"/>
  </hyperlinks>
  <printOptions/>
  <pageMargins left="0.5" right="0.5" top="0.75" bottom="0.75" header="0" footer="0"/>
  <pageSetup fitToHeight="2" fitToWidth="1" horizontalDpi="600" verticalDpi="600" orientation="landscape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  <col min="6" max="8" width="13.77734375" style="0" customWidth="1"/>
    <col min="9" max="9" width="2.77734375" style="0" customWidth="1"/>
  </cols>
  <sheetData>
    <row r="1" spans="1:12" ht="20.25">
      <c r="A1" s="45" t="s">
        <v>11</v>
      </c>
      <c r="B1" s="45"/>
      <c r="C1" s="45"/>
      <c r="D1" s="45"/>
      <c r="E1" s="45"/>
      <c r="F1" s="47"/>
      <c r="G1" s="15"/>
      <c r="H1" s="20"/>
      <c r="I1" s="47"/>
      <c r="J1" s="20"/>
      <c r="K1" s="20"/>
      <c r="L1" s="20"/>
    </row>
    <row r="2" spans="1:12" ht="20.25">
      <c r="A2" s="46" t="s">
        <v>170</v>
      </c>
      <c r="B2" s="46"/>
      <c r="C2" s="46"/>
      <c r="D2" s="46"/>
      <c r="E2" s="46"/>
      <c r="F2" s="15"/>
      <c r="G2" s="15"/>
      <c r="H2" s="20"/>
      <c r="I2" s="47"/>
      <c r="J2" s="20"/>
      <c r="K2" s="20"/>
      <c r="L2" s="20"/>
    </row>
    <row r="3" spans="1:12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13"/>
      <c r="B4" s="61" t="s">
        <v>160</v>
      </c>
      <c r="C4" s="61"/>
      <c r="D4" s="62"/>
      <c r="E4" s="13"/>
      <c r="F4" s="61" t="s">
        <v>2</v>
      </c>
      <c r="G4" s="61"/>
      <c r="H4" s="62"/>
      <c r="I4" s="14"/>
      <c r="J4" s="63" t="s">
        <v>3</v>
      </c>
      <c r="K4" s="64"/>
      <c r="L4" s="64"/>
    </row>
    <row r="5" spans="1:12" ht="28.5">
      <c r="A5" s="15" t="s">
        <v>154</v>
      </c>
      <c r="B5" s="16" t="s">
        <v>142</v>
      </c>
      <c r="C5" s="16" t="s">
        <v>143</v>
      </c>
      <c r="D5" s="17" t="s">
        <v>144</v>
      </c>
      <c r="E5" s="55"/>
      <c r="F5" s="16" t="s">
        <v>142</v>
      </c>
      <c r="G5" s="16" t="s">
        <v>143</v>
      </c>
      <c r="H5" s="17" t="s">
        <v>144</v>
      </c>
      <c r="I5" s="18"/>
      <c r="J5" s="16" t="s">
        <v>142</v>
      </c>
      <c r="K5" s="16" t="s">
        <v>143</v>
      </c>
      <c r="L5" s="17" t="s">
        <v>144</v>
      </c>
    </row>
    <row r="6" spans="1:12" ht="15">
      <c r="A6" s="13"/>
      <c r="B6" s="19"/>
      <c r="C6" s="19"/>
      <c r="D6" s="19"/>
      <c r="E6" s="21"/>
      <c r="F6" s="19"/>
      <c r="G6" s="19"/>
      <c r="H6" s="19"/>
      <c r="I6" s="20"/>
      <c r="J6" s="20"/>
      <c r="K6" s="21"/>
      <c r="L6" s="20"/>
    </row>
    <row r="7" spans="1:13" ht="15">
      <c r="A7" s="15" t="s">
        <v>1</v>
      </c>
      <c r="B7" s="24">
        <f>SUM(B9:B65)</f>
        <v>1650000</v>
      </c>
      <c r="C7" s="23">
        <v>1.6</v>
      </c>
      <c r="D7" s="24">
        <f>SUM(D9:D65)</f>
        <v>2625000</v>
      </c>
      <c r="E7" s="15"/>
      <c r="F7" s="24">
        <f>SUM(F9:F65)</f>
        <v>450000</v>
      </c>
      <c r="G7" s="23">
        <v>2.1</v>
      </c>
      <c r="H7" s="24">
        <f>SUM(H9:H65)</f>
        <v>945000</v>
      </c>
      <c r="I7" s="19"/>
      <c r="J7" s="24">
        <f>SUM(J9:J65)</f>
        <v>1200000</v>
      </c>
      <c r="K7" s="23">
        <v>1.4</v>
      </c>
      <c r="L7" s="24">
        <f>SUM(L9:L65)</f>
        <v>1680000</v>
      </c>
      <c r="M7" s="22"/>
    </row>
    <row r="8" spans="1:13" ht="15">
      <c r="A8" s="20"/>
      <c r="B8" s="20"/>
      <c r="C8" s="38"/>
      <c r="D8" s="20"/>
      <c r="E8" s="20"/>
      <c r="F8" s="56"/>
      <c r="G8" s="58"/>
      <c r="H8" s="24"/>
      <c r="I8" s="20"/>
      <c r="J8" s="20"/>
      <c r="K8" s="38"/>
      <c r="L8" s="20"/>
      <c r="M8" s="22"/>
    </row>
    <row r="9" spans="1:13" ht="15">
      <c r="A9" s="26" t="s">
        <v>80</v>
      </c>
      <c r="B9" s="29">
        <f aca="true" t="shared" si="0" ref="B9:B14">+F9+J9</f>
        <v>24800</v>
      </c>
      <c r="C9" s="59">
        <v>1.3</v>
      </c>
      <c r="D9" s="29">
        <f aca="true" t="shared" si="1" ref="D9:D14">+H9+L9</f>
        <v>32600</v>
      </c>
      <c r="E9" s="29"/>
      <c r="F9" s="29">
        <v>5700</v>
      </c>
      <c r="G9" s="59">
        <v>2</v>
      </c>
      <c r="H9" s="29">
        <v>11500</v>
      </c>
      <c r="I9" s="29"/>
      <c r="J9" s="29">
        <v>19100</v>
      </c>
      <c r="K9" s="59">
        <v>1.1</v>
      </c>
      <c r="L9" s="29">
        <v>21100</v>
      </c>
      <c r="M9" s="22"/>
    </row>
    <row r="10" spans="1:13" ht="15">
      <c r="A10" s="26" t="s">
        <v>81</v>
      </c>
      <c r="B10" s="29">
        <f t="shared" si="0"/>
        <v>44400</v>
      </c>
      <c r="C10" s="59">
        <v>1.5</v>
      </c>
      <c r="D10" s="29">
        <f t="shared" si="1"/>
        <v>67700</v>
      </c>
      <c r="E10" s="29"/>
      <c r="F10" s="29">
        <v>7000</v>
      </c>
      <c r="G10" s="59">
        <v>2.2</v>
      </c>
      <c r="H10" s="29">
        <v>15500</v>
      </c>
      <c r="I10" s="29"/>
      <c r="J10" s="29">
        <v>37400</v>
      </c>
      <c r="K10" s="59">
        <v>1.4</v>
      </c>
      <c r="L10" s="29">
        <v>52200</v>
      </c>
      <c r="M10" s="22"/>
    </row>
    <row r="11" spans="1:13" ht="15">
      <c r="A11" s="26" t="s">
        <v>82</v>
      </c>
      <c r="B11" s="29">
        <f t="shared" si="0"/>
        <v>27200</v>
      </c>
      <c r="C11" s="59">
        <v>1.3</v>
      </c>
      <c r="D11" s="29">
        <f t="shared" si="1"/>
        <v>36600</v>
      </c>
      <c r="E11" s="29"/>
      <c r="F11" s="29">
        <v>5400</v>
      </c>
      <c r="G11" s="59">
        <v>2</v>
      </c>
      <c r="H11" s="29">
        <v>10600</v>
      </c>
      <c r="I11" s="29"/>
      <c r="J11" s="29">
        <v>21800</v>
      </c>
      <c r="K11" s="59">
        <v>1.2</v>
      </c>
      <c r="L11" s="29">
        <v>26000</v>
      </c>
      <c r="M11" s="22"/>
    </row>
    <row r="12" spans="1:13" ht="15">
      <c r="A12" s="26" t="s">
        <v>83</v>
      </c>
      <c r="B12" s="29">
        <f t="shared" si="0"/>
        <v>42100</v>
      </c>
      <c r="C12" s="59">
        <v>1.7</v>
      </c>
      <c r="D12" s="29">
        <f t="shared" si="1"/>
        <v>72700</v>
      </c>
      <c r="E12" s="29"/>
      <c r="F12" s="29">
        <v>7200</v>
      </c>
      <c r="G12" s="59">
        <v>1.9</v>
      </c>
      <c r="H12" s="29">
        <v>13500</v>
      </c>
      <c r="I12" s="29"/>
      <c r="J12" s="29">
        <v>34900</v>
      </c>
      <c r="K12" s="59">
        <v>1.7</v>
      </c>
      <c r="L12" s="29">
        <v>59200</v>
      </c>
      <c r="M12" s="22"/>
    </row>
    <row r="13" spans="1:13" ht="15">
      <c r="A13" s="26" t="s">
        <v>84</v>
      </c>
      <c r="B13" s="29">
        <f t="shared" si="0"/>
        <v>31900</v>
      </c>
      <c r="C13" s="59">
        <v>1.8</v>
      </c>
      <c r="D13" s="29">
        <f t="shared" si="1"/>
        <v>57000</v>
      </c>
      <c r="E13" s="29"/>
      <c r="F13" s="29">
        <v>18500</v>
      </c>
      <c r="G13" s="59">
        <v>2.4</v>
      </c>
      <c r="H13" s="29">
        <v>43900</v>
      </c>
      <c r="I13" s="29"/>
      <c r="J13" s="29">
        <v>13400</v>
      </c>
      <c r="K13" s="59">
        <v>1</v>
      </c>
      <c r="L13" s="29">
        <v>13100</v>
      </c>
      <c r="M13" s="22"/>
    </row>
    <row r="14" spans="1:13" ht="15">
      <c r="A14" s="26" t="s">
        <v>85</v>
      </c>
      <c r="B14" s="29">
        <f t="shared" si="0"/>
        <v>55900</v>
      </c>
      <c r="C14" s="59">
        <v>1.7</v>
      </c>
      <c r="D14" s="29">
        <f t="shared" si="1"/>
        <v>92600</v>
      </c>
      <c r="E14" s="29"/>
      <c r="F14" s="29">
        <v>5700</v>
      </c>
      <c r="G14" s="59">
        <v>1.3</v>
      </c>
      <c r="H14" s="29">
        <v>7200</v>
      </c>
      <c r="I14" s="29"/>
      <c r="J14" s="29">
        <v>50200</v>
      </c>
      <c r="K14" s="59">
        <v>1.7</v>
      </c>
      <c r="L14" s="29">
        <v>85400</v>
      </c>
      <c r="M14" s="22"/>
    </row>
    <row r="15" spans="1:13" ht="15">
      <c r="A15" s="26" t="s">
        <v>86</v>
      </c>
      <c r="B15" s="29">
        <f aca="true" t="shared" si="2" ref="B15:B20">+F15+J15</f>
        <v>16700</v>
      </c>
      <c r="C15" s="59">
        <v>1.2</v>
      </c>
      <c r="D15" s="29">
        <f aca="true" t="shared" si="3" ref="D15:D20">+H15+L15</f>
        <v>19300</v>
      </c>
      <c r="E15" s="29"/>
      <c r="F15" s="29">
        <v>2700</v>
      </c>
      <c r="G15" s="59">
        <v>1.7</v>
      </c>
      <c r="H15" s="29">
        <v>4600</v>
      </c>
      <c r="I15" s="29"/>
      <c r="J15" s="29">
        <v>14000</v>
      </c>
      <c r="K15" s="59">
        <v>1.1</v>
      </c>
      <c r="L15" s="29">
        <v>14700</v>
      </c>
      <c r="M15" s="22"/>
    </row>
    <row r="16" spans="1:13" ht="15">
      <c r="A16" s="26" t="s">
        <v>87</v>
      </c>
      <c r="B16" s="29">
        <f t="shared" si="2"/>
        <v>45800</v>
      </c>
      <c r="C16" s="59">
        <v>1.8</v>
      </c>
      <c r="D16" s="29">
        <f t="shared" si="3"/>
        <v>83000</v>
      </c>
      <c r="E16" s="29"/>
      <c r="F16" s="29">
        <v>9300</v>
      </c>
      <c r="G16" s="59">
        <v>2.5</v>
      </c>
      <c r="H16" s="29">
        <v>23300</v>
      </c>
      <c r="I16" s="29"/>
      <c r="J16" s="29">
        <v>36500</v>
      </c>
      <c r="K16" s="59">
        <v>1.6</v>
      </c>
      <c r="L16" s="29">
        <v>59700</v>
      </c>
      <c r="M16" s="22"/>
    </row>
    <row r="17" spans="1:13" ht="15">
      <c r="A17" s="26" t="s">
        <v>88</v>
      </c>
      <c r="B17" s="29">
        <f t="shared" si="2"/>
        <v>24800</v>
      </c>
      <c r="C17" s="59">
        <v>2</v>
      </c>
      <c r="D17" s="29">
        <f t="shared" si="3"/>
        <v>50200</v>
      </c>
      <c r="E17" s="29"/>
      <c r="F17" s="29">
        <v>8100</v>
      </c>
      <c r="G17" s="59">
        <v>2.6</v>
      </c>
      <c r="H17" s="29">
        <v>21400</v>
      </c>
      <c r="I17" s="29"/>
      <c r="J17" s="29">
        <v>16700</v>
      </c>
      <c r="K17" s="59">
        <v>1.7</v>
      </c>
      <c r="L17" s="29">
        <v>28800</v>
      </c>
      <c r="M17" s="22"/>
    </row>
    <row r="18" spans="1:13" ht="15">
      <c r="A18" s="26" t="s">
        <v>89</v>
      </c>
      <c r="B18" s="29">
        <f t="shared" si="2"/>
        <v>27600</v>
      </c>
      <c r="C18" s="59">
        <v>1.5</v>
      </c>
      <c r="D18" s="29">
        <f t="shared" si="3"/>
        <v>40500</v>
      </c>
      <c r="E18" s="29"/>
      <c r="F18" s="29">
        <v>7600</v>
      </c>
      <c r="G18" s="59">
        <v>2.1</v>
      </c>
      <c r="H18" s="29">
        <v>15700</v>
      </c>
      <c r="I18" s="29"/>
      <c r="J18" s="29">
        <v>20000</v>
      </c>
      <c r="K18" s="59">
        <v>1.2</v>
      </c>
      <c r="L18" s="29">
        <v>24800</v>
      </c>
      <c r="M18" s="22"/>
    </row>
    <row r="19" spans="1:13" ht="15">
      <c r="A19" s="26" t="s">
        <v>90</v>
      </c>
      <c r="B19" s="29">
        <f t="shared" si="2"/>
        <v>26600</v>
      </c>
      <c r="C19" s="59">
        <v>1.4</v>
      </c>
      <c r="D19" s="29">
        <f t="shared" si="3"/>
        <v>38200</v>
      </c>
      <c r="E19" s="29"/>
      <c r="F19" s="29">
        <v>5600</v>
      </c>
      <c r="G19" s="59">
        <v>2.4</v>
      </c>
      <c r="H19" s="29">
        <v>13400</v>
      </c>
      <c r="I19" s="29"/>
      <c r="J19" s="29">
        <v>21000</v>
      </c>
      <c r="K19" s="59">
        <v>1.2</v>
      </c>
      <c r="L19" s="29">
        <v>24800</v>
      </c>
      <c r="M19" s="22"/>
    </row>
    <row r="20" spans="1:13" ht="15">
      <c r="A20" s="26" t="s">
        <v>91</v>
      </c>
      <c r="B20" s="29">
        <f t="shared" si="2"/>
        <v>61100</v>
      </c>
      <c r="C20" s="59">
        <v>1.3</v>
      </c>
      <c r="D20" s="29">
        <f t="shared" si="3"/>
        <v>79100</v>
      </c>
      <c r="E20" s="29"/>
      <c r="F20" s="29">
        <v>9500</v>
      </c>
      <c r="G20" s="59">
        <v>1.6</v>
      </c>
      <c r="H20" s="29">
        <v>15500</v>
      </c>
      <c r="I20" s="29"/>
      <c r="J20" s="29">
        <v>51600</v>
      </c>
      <c r="K20" s="59">
        <v>1.2</v>
      </c>
      <c r="L20" s="29">
        <v>63600</v>
      </c>
      <c r="M20" s="22"/>
    </row>
    <row r="21" spans="1:13" ht="15">
      <c r="A21" s="26" t="s">
        <v>92</v>
      </c>
      <c r="B21" s="29">
        <f aca="true" t="shared" si="4" ref="B21:B26">+F21+J21</f>
        <v>29100</v>
      </c>
      <c r="C21" s="59">
        <v>1.2</v>
      </c>
      <c r="D21" s="29">
        <f aca="true" t="shared" si="5" ref="D21:D26">+H21+L21</f>
        <v>36200</v>
      </c>
      <c r="E21" s="29"/>
      <c r="F21" s="29">
        <v>8100</v>
      </c>
      <c r="G21" s="59">
        <v>1.6</v>
      </c>
      <c r="H21" s="29">
        <v>13200</v>
      </c>
      <c r="I21" s="29"/>
      <c r="J21" s="29">
        <v>21000</v>
      </c>
      <c r="K21" s="59">
        <v>1.1</v>
      </c>
      <c r="L21" s="29">
        <v>23000</v>
      </c>
      <c r="M21" s="22"/>
    </row>
    <row r="22" spans="1:13" ht="15">
      <c r="A22" s="26" t="s">
        <v>93</v>
      </c>
      <c r="B22" s="29">
        <f t="shared" si="4"/>
        <v>33200</v>
      </c>
      <c r="C22" s="59">
        <v>1.7</v>
      </c>
      <c r="D22" s="29">
        <f t="shared" si="5"/>
        <v>56700</v>
      </c>
      <c r="E22" s="29"/>
      <c r="F22" s="29">
        <v>5700</v>
      </c>
      <c r="G22" s="59">
        <v>1.6</v>
      </c>
      <c r="H22" s="29">
        <v>9000</v>
      </c>
      <c r="I22" s="29"/>
      <c r="J22" s="29">
        <v>27500</v>
      </c>
      <c r="K22" s="59">
        <v>1.7</v>
      </c>
      <c r="L22" s="29">
        <v>47700</v>
      </c>
      <c r="M22" s="22"/>
    </row>
    <row r="23" spans="1:13" ht="15">
      <c r="A23" s="26" t="s">
        <v>94</v>
      </c>
      <c r="B23" s="29">
        <f t="shared" si="4"/>
        <v>13900</v>
      </c>
      <c r="C23" s="59">
        <v>1.7</v>
      </c>
      <c r="D23" s="29">
        <f t="shared" si="5"/>
        <v>24000</v>
      </c>
      <c r="E23" s="29"/>
      <c r="F23" s="29">
        <v>5100</v>
      </c>
      <c r="G23" s="59">
        <v>2.5</v>
      </c>
      <c r="H23" s="29">
        <v>12500</v>
      </c>
      <c r="I23" s="29"/>
      <c r="J23" s="29">
        <v>8800</v>
      </c>
      <c r="K23" s="59">
        <v>1.3</v>
      </c>
      <c r="L23" s="29">
        <v>11500</v>
      </c>
      <c r="M23" s="22"/>
    </row>
    <row r="24" spans="1:13" ht="15">
      <c r="A24" s="26" t="s">
        <v>95</v>
      </c>
      <c r="B24" s="29">
        <f t="shared" si="4"/>
        <v>30900</v>
      </c>
      <c r="C24" s="59">
        <v>1.8</v>
      </c>
      <c r="D24" s="29">
        <f t="shared" si="5"/>
        <v>54500</v>
      </c>
      <c r="E24" s="29"/>
      <c r="F24" s="29">
        <v>8500</v>
      </c>
      <c r="G24" s="59">
        <v>2.3</v>
      </c>
      <c r="H24" s="29">
        <v>19900</v>
      </c>
      <c r="I24" s="29"/>
      <c r="J24" s="29">
        <v>22400</v>
      </c>
      <c r="K24" s="59">
        <v>1.5</v>
      </c>
      <c r="L24" s="29">
        <v>34600</v>
      </c>
      <c r="M24" s="22"/>
    </row>
    <row r="25" spans="1:13" ht="15">
      <c r="A25" s="26" t="s">
        <v>96</v>
      </c>
      <c r="B25" s="29">
        <f t="shared" si="4"/>
        <v>9900</v>
      </c>
      <c r="C25" s="59">
        <v>1.2</v>
      </c>
      <c r="D25" s="29">
        <f t="shared" si="5"/>
        <v>12100</v>
      </c>
      <c r="E25" s="29"/>
      <c r="F25" s="29">
        <v>3000</v>
      </c>
      <c r="G25" s="59">
        <v>2</v>
      </c>
      <c r="H25" s="29">
        <v>5900</v>
      </c>
      <c r="I25" s="29"/>
      <c r="J25" s="29">
        <v>6900</v>
      </c>
      <c r="K25" s="59">
        <v>0.9</v>
      </c>
      <c r="L25" s="29">
        <v>6200</v>
      </c>
      <c r="M25" s="22"/>
    </row>
    <row r="26" spans="1:13" ht="15">
      <c r="A26" s="26" t="s">
        <v>97</v>
      </c>
      <c r="B26" s="29">
        <f t="shared" si="4"/>
        <v>20100</v>
      </c>
      <c r="C26" s="59">
        <v>1.8</v>
      </c>
      <c r="D26" s="29">
        <f t="shared" si="5"/>
        <v>36300</v>
      </c>
      <c r="E26" s="29"/>
      <c r="F26" s="29">
        <v>14100</v>
      </c>
      <c r="G26" s="59">
        <v>2.1</v>
      </c>
      <c r="H26" s="29">
        <v>29100</v>
      </c>
      <c r="I26" s="29"/>
      <c r="J26" s="29">
        <v>6000</v>
      </c>
      <c r="K26" s="59">
        <v>1.2</v>
      </c>
      <c r="L26" s="29">
        <v>7200</v>
      </c>
      <c r="M26" s="22"/>
    </row>
    <row r="27" spans="1:13" ht="15">
      <c r="A27" s="26" t="s">
        <v>98</v>
      </c>
      <c r="B27" s="29">
        <f>+F27+J27</f>
        <v>16700</v>
      </c>
      <c r="C27" s="59">
        <v>1.7</v>
      </c>
      <c r="D27" s="29">
        <f>+H27+L27</f>
        <v>27600</v>
      </c>
      <c r="E27" s="29"/>
      <c r="F27" s="29">
        <v>2500</v>
      </c>
      <c r="G27" s="59">
        <v>1.8</v>
      </c>
      <c r="H27" s="29">
        <v>4500</v>
      </c>
      <c r="I27" s="29"/>
      <c r="J27" s="29">
        <v>14200</v>
      </c>
      <c r="K27" s="59">
        <v>1.6</v>
      </c>
      <c r="L27" s="29">
        <v>23100</v>
      </c>
      <c r="M27" s="22"/>
    </row>
    <row r="28" spans="1:13" ht="15">
      <c r="A28" s="26" t="s">
        <v>99</v>
      </c>
      <c r="B28" s="27">
        <v>0</v>
      </c>
      <c r="C28" s="27">
        <v>0</v>
      </c>
      <c r="D28" s="27">
        <v>0</v>
      </c>
      <c r="E28" s="29"/>
      <c r="F28" s="27">
        <v>0</v>
      </c>
      <c r="G28" s="27">
        <v>0</v>
      </c>
      <c r="H28" s="27">
        <v>0</v>
      </c>
      <c r="I28" s="29"/>
      <c r="J28" s="27">
        <v>0</v>
      </c>
      <c r="K28" s="27">
        <v>0</v>
      </c>
      <c r="L28" s="27">
        <v>0</v>
      </c>
      <c r="M28" s="22"/>
    </row>
    <row r="29" spans="1:13" ht="15">
      <c r="A29" s="26" t="s">
        <v>100</v>
      </c>
      <c r="B29" s="29">
        <f>+F29+J29</f>
        <v>43500</v>
      </c>
      <c r="C29" s="59">
        <v>1.4</v>
      </c>
      <c r="D29" s="29">
        <f>+H29+L29</f>
        <v>60600</v>
      </c>
      <c r="E29" s="29"/>
      <c r="F29" s="29">
        <v>17900</v>
      </c>
      <c r="G29" s="59">
        <v>1.8</v>
      </c>
      <c r="H29" s="29">
        <v>31600</v>
      </c>
      <c r="I29" s="29"/>
      <c r="J29" s="29">
        <v>25600</v>
      </c>
      <c r="K29" s="59">
        <v>1.1</v>
      </c>
      <c r="L29" s="29">
        <v>29000</v>
      </c>
      <c r="M29" s="22"/>
    </row>
    <row r="30" spans="1:13" ht="15">
      <c r="A30" s="26" t="s">
        <v>101</v>
      </c>
      <c r="B30" s="29">
        <f>+F30+J30</f>
        <v>111300</v>
      </c>
      <c r="C30" s="59">
        <v>1.6</v>
      </c>
      <c r="D30" s="29">
        <f>+H30+L30</f>
        <v>174100</v>
      </c>
      <c r="E30" s="29"/>
      <c r="F30" s="29">
        <v>15400</v>
      </c>
      <c r="G30" s="59">
        <v>2</v>
      </c>
      <c r="H30" s="29">
        <v>30500</v>
      </c>
      <c r="I30" s="29"/>
      <c r="J30" s="29">
        <v>95900</v>
      </c>
      <c r="K30" s="59">
        <v>1.5</v>
      </c>
      <c r="L30" s="29">
        <v>143600</v>
      </c>
      <c r="M30" s="22"/>
    </row>
    <row r="31" spans="1:13" ht="15">
      <c r="A31" s="26" t="s">
        <v>102</v>
      </c>
      <c r="B31" s="29">
        <f>+F31+J31</f>
        <v>52200</v>
      </c>
      <c r="C31" s="59">
        <v>2</v>
      </c>
      <c r="D31" s="29">
        <f>+H31+L31</f>
        <v>103500</v>
      </c>
      <c r="E31" s="29"/>
      <c r="F31" s="29">
        <v>13900</v>
      </c>
      <c r="G31" s="59">
        <v>2.7</v>
      </c>
      <c r="H31" s="29">
        <v>37100</v>
      </c>
      <c r="I31" s="29"/>
      <c r="J31" s="29">
        <v>38300</v>
      </c>
      <c r="K31" s="59">
        <v>1.7</v>
      </c>
      <c r="L31" s="29">
        <v>66400</v>
      </c>
      <c r="M31" s="22"/>
    </row>
    <row r="32" spans="1:13" ht="15">
      <c r="A32" s="26" t="s">
        <v>103</v>
      </c>
      <c r="B32" s="29">
        <f>+F32+J32</f>
        <v>24500</v>
      </c>
      <c r="C32" s="59">
        <v>2</v>
      </c>
      <c r="D32" s="29">
        <f>+H32+L32</f>
        <v>47900</v>
      </c>
      <c r="E32" s="29"/>
      <c r="F32" s="29">
        <v>12500</v>
      </c>
      <c r="G32" s="59">
        <v>2.6</v>
      </c>
      <c r="H32" s="29">
        <v>32700</v>
      </c>
      <c r="I32" s="29"/>
      <c r="J32" s="29">
        <v>12000</v>
      </c>
      <c r="K32" s="59">
        <v>1.3</v>
      </c>
      <c r="L32" s="29">
        <v>15200</v>
      </c>
      <c r="M32" s="22"/>
    </row>
    <row r="33" spans="1:13" ht="15">
      <c r="A33" s="26" t="s">
        <v>104</v>
      </c>
      <c r="B33" s="29">
        <f aca="true" t="shared" si="6" ref="B33:B38">+F33+J33</f>
        <v>52800</v>
      </c>
      <c r="C33" s="59">
        <v>2</v>
      </c>
      <c r="D33" s="29">
        <f aca="true" t="shared" si="7" ref="D33:D38">+H33+L33</f>
        <v>103100</v>
      </c>
      <c r="E33" s="29"/>
      <c r="F33" s="29">
        <v>22500</v>
      </c>
      <c r="G33" s="59">
        <v>2.1</v>
      </c>
      <c r="H33" s="29">
        <v>48000</v>
      </c>
      <c r="I33" s="29"/>
      <c r="J33" s="29">
        <v>30300</v>
      </c>
      <c r="K33" s="59">
        <v>1.8</v>
      </c>
      <c r="L33" s="29">
        <v>55100</v>
      </c>
      <c r="M33" s="22"/>
    </row>
    <row r="34" spans="1:13" ht="15">
      <c r="A34" s="26" t="s">
        <v>105</v>
      </c>
      <c r="B34" s="29">
        <f t="shared" si="6"/>
        <v>7100</v>
      </c>
      <c r="C34" s="59">
        <v>1.6</v>
      </c>
      <c r="D34" s="29">
        <f t="shared" si="7"/>
        <v>11500</v>
      </c>
      <c r="E34" s="29"/>
      <c r="F34" s="29">
        <v>4900</v>
      </c>
      <c r="G34" s="59">
        <v>1.8</v>
      </c>
      <c r="H34" s="29">
        <v>8900</v>
      </c>
      <c r="I34" s="29"/>
      <c r="J34" s="29">
        <v>2200</v>
      </c>
      <c r="K34" s="59">
        <v>1.2</v>
      </c>
      <c r="L34" s="29">
        <v>2600</v>
      </c>
      <c r="M34" s="22"/>
    </row>
    <row r="35" spans="1:13" ht="15">
      <c r="A35" s="26" t="s">
        <v>106</v>
      </c>
      <c r="B35" s="29">
        <f t="shared" si="6"/>
        <v>66700</v>
      </c>
      <c r="C35" s="59">
        <v>1.3</v>
      </c>
      <c r="D35" s="29">
        <f t="shared" si="7"/>
        <v>88700</v>
      </c>
      <c r="E35" s="29"/>
      <c r="F35" s="29">
        <v>19500</v>
      </c>
      <c r="G35" s="59">
        <v>1.9</v>
      </c>
      <c r="H35" s="29">
        <v>36100</v>
      </c>
      <c r="I35" s="29"/>
      <c r="J35" s="29">
        <v>47200</v>
      </c>
      <c r="K35" s="59">
        <v>1.1</v>
      </c>
      <c r="L35" s="29">
        <v>52600</v>
      </c>
      <c r="M35" s="22"/>
    </row>
    <row r="36" spans="1:13" ht="15">
      <c r="A36" s="26" t="s">
        <v>107</v>
      </c>
      <c r="B36" s="29">
        <f>+J36</f>
        <v>300</v>
      </c>
      <c r="C36" s="59">
        <v>1</v>
      </c>
      <c r="D36" s="29">
        <f>+L36</f>
        <v>300</v>
      </c>
      <c r="E36" s="29"/>
      <c r="F36" s="27">
        <v>0</v>
      </c>
      <c r="G36" s="27">
        <v>0</v>
      </c>
      <c r="H36" s="27">
        <v>0</v>
      </c>
      <c r="I36" s="29"/>
      <c r="J36" s="29">
        <v>300</v>
      </c>
      <c r="K36" s="59">
        <v>1</v>
      </c>
      <c r="L36" s="29">
        <v>300</v>
      </c>
      <c r="M36" s="22"/>
    </row>
    <row r="37" spans="1:13" ht="15">
      <c r="A37" s="26" t="s">
        <v>108</v>
      </c>
      <c r="B37" s="29">
        <f t="shared" si="6"/>
        <v>23000</v>
      </c>
      <c r="C37" s="59">
        <v>1.9</v>
      </c>
      <c r="D37" s="29">
        <f t="shared" si="7"/>
        <v>42700</v>
      </c>
      <c r="E37" s="29"/>
      <c r="F37" s="29">
        <v>12900</v>
      </c>
      <c r="G37" s="59">
        <v>2</v>
      </c>
      <c r="H37" s="29">
        <v>25700</v>
      </c>
      <c r="I37" s="29"/>
      <c r="J37" s="29">
        <v>10100</v>
      </c>
      <c r="K37" s="59">
        <v>1.7</v>
      </c>
      <c r="L37" s="29">
        <v>17000</v>
      </c>
      <c r="M37" s="22"/>
    </row>
    <row r="38" spans="1:13" ht="15">
      <c r="A38" s="26" t="s">
        <v>109</v>
      </c>
      <c r="B38" s="29">
        <f t="shared" si="6"/>
        <v>35800</v>
      </c>
      <c r="C38" s="59">
        <v>1.6</v>
      </c>
      <c r="D38" s="29">
        <f t="shared" si="7"/>
        <v>58200</v>
      </c>
      <c r="E38" s="29"/>
      <c r="F38" s="29">
        <v>13300</v>
      </c>
      <c r="G38" s="59">
        <v>2.2</v>
      </c>
      <c r="H38" s="29">
        <v>29900</v>
      </c>
      <c r="I38" s="29"/>
      <c r="J38" s="29">
        <v>22500</v>
      </c>
      <c r="K38" s="59">
        <v>1.3</v>
      </c>
      <c r="L38" s="29">
        <v>28300</v>
      </c>
      <c r="M38" s="22"/>
    </row>
    <row r="39" spans="1:13" ht="15">
      <c r="A39" s="26" t="s">
        <v>110</v>
      </c>
      <c r="B39" s="29">
        <f aca="true" t="shared" si="8" ref="B39:B44">+F39+J39</f>
        <v>19700</v>
      </c>
      <c r="C39" s="59">
        <v>1.7</v>
      </c>
      <c r="D39" s="29">
        <f aca="true" t="shared" si="9" ref="D39:D44">+H39+L39</f>
        <v>34000</v>
      </c>
      <c r="E39" s="29"/>
      <c r="F39" s="29">
        <v>12200</v>
      </c>
      <c r="G39" s="59">
        <v>2</v>
      </c>
      <c r="H39" s="29">
        <v>24300</v>
      </c>
      <c r="I39" s="29"/>
      <c r="J39" s="29">
        <v>7500</v>
      </c>
      <c r="K39" s="59">
        <v>1.3</v>
      </c>
      <c r="L39" s="29">
        <v>9700</v>
      </c>
      <c r="M39" s="22"/>
    </row>
    <row r="40" spans="1:13" ht="15">
      <c r="A40" s="26" t="s">
        <v>111</v>
      </c>
      <c r="B40" s="29">
        <f t="shared" si="8"/>
        <v>25500</v>
      </c>
      <c r="C40" s="59">
        <v>2.4</v>
      </c>
      <c r="D40" s="29">
        <f t="shared" si="9"/>
        <v>61300</v>
      </c>
      <c r="E40" s="29"/>
      <c r="F40" s="29">
        <v>13700</v>
      </c>
      <c r="G40" s="59">
        <v>2.3</v>
      </c>
      <c r="H40" s="29">
        <v>31500</v>
      </c>
      <c r="I40" s="29"/>
      <c r="J40" s="29">
        <v>11800</v>
      </c>
      <c r="K40" s="59">
        <v>2.5</v>
      </c>
      <c r="L40" s="29">
        <v>29800</v>
      </c>
      <c r="M40" s="22"/>
    </row>
    <row r="41" spans="1:13" ht="15">
      <c r="A41" s="26" t="s">
        <v>112</v>
      </c>
      <c r="B41" s="29">
        <f t="shared" si="8"/>
        <v>27700</v>
      </c>
      <c r="C41" s="59">
        <v>1.6</v>
      </c>
      <c r="D41" s="29">
        <f t="shared" si="9"/>
        <v>43300</v>
      </c>
      <c r="E41" s="29"/>
      <c r="F41" s="29">
        <v>7000</v>
      </c>
      <c r="G41" s="59">
        <v>2.4</v>
      </c>
      <c r="H41" s="29">
        <v>16600</v>
      </c>
      <c r="I41" s="29"/>
      <c r="J41" s="29">
        <v>20700</v>
      </c>
      <c r="K41" s="59">
        <v>1.3</v>
      </c>
      <c r="L41" s="29">
        <v>26700</v>
      </c>
      <c r="M41" s="22"/>
    </row>
    <row r="42" spans="1:13" ht="15">
      <c r="A42" s="26" t="s">
        <v>113</v>
      </c>
      <c r="B42" s="29">
        <f t="shared" si="8"/>
        <v>10800</v>
      </c>
      <c r="C42" s="59">
        <v>2.2</v>
      </c>
      <c r="D42" s="29">
        <f t="shared" si="9"/>
        <v>23500</v>
      </c>
      <c r="E42" s="29"/>
      <c r="F42" s="29">
        <v>4200</v>
      </c>
      <c r="G42" s="59">
        <v>2.8</v>
      </c>
      <c r="H42" s="29">
        <v>11900</v>
      </c>
      <c r="I42" s="29"/>
      <c r="J42" s="29">
        <v>6600</v>
      </c>
      <c r="K42" s="59">
        <v>1.8</v>
      </c>
      <c r="L42" s="29">
        <v>11600</v>
      </c>
      <c r="M42" s="22"/>
    </row>
    <row r="43" spans="1:13" ht="15">
      <c r="A43" s="26" t="s">
        <v>114</v>
      </c>
      <c r="B43" s="29">
        <f t="shared" si="8"/>
        <v>27000</v>
      </c>
      <c r="C43" s="59">
        <v>1.5</v>
      </c>
      <c r="D43" s="29">
        <f t="shared" si="9"/>
        <v>40300</v>
      </c>
      <c r="E43" s="29"/>
      <c r="F43" s="29">
        <v>4300</v>
      </c>
      <c r="G43" s="59">
        <v>1</v>
      </c>
      <c r="H43" s="29">
        <v>4300</v>
      </c>
      <c r="I43" s="29"/>
      <c r="J43" s="29">
        <v>22700</v>
      </c>
      <c r="K43" s="59">
        <v>1.6</v>
      </c>
      <c r="L43" s="29">
        <v>36000</v>
      </c>
      <c r="M43" s="22"/>
    </row>
    <row r="44" spans="1:13" ht="15">
      <c r="A44" s="26" t="s">
        <v>115</v>
      </c>
      <c r="B44" s="29">
        <f t="shared" si="8"/>
        <v>54200</v>
      </c>
      <c r="C44" s="59">
        <v>1.6</v>
      </c>
      <c r="D44" s="29">
        <f t="shared" si="9"/>
        <v>85500</v>
      </c>
      <c r="E44" s="29"/>
      <c r="F44" s="29">
        <v>17000</v>
      </c>
      <c r="G44" s="59">
        <v>2.1</v>
      </c>
      <c r="H44" s="29">
        <v>35100</v>
      </c>
      <c r="I44" s="29"/>
      <c r="J44" s="29">
        <v>37200</v>
      </c>
      <c r="K44" s="59">
        <v>1.4</v>
      </c>
      <c r="L44" s="29">
        <v>50400</v>
      </c>
      <c r="M44" s="22"/>
    </row>
    <row r="45" spans="1:13" ht="15">
      <c r="A45" s="26" t="s">
        <v>116</v>
      </c>
      <c r="B45" s="29">
        <f aca="true" t="shared" si="10" ref="B45:B65">+F45+J45</f>
        <v>1100</v>
      </c>
      <c r="C45" s="59">
        <v>1</v>
      </c>
      <c r="D45" s="29">
        <f>+H45+L45</f>
        <v>1100</v>
      </c>
      <c r="E45" s="29"/>
      <c r="F45" s="29">
        <v>100</v>
      </c>
      <c r="G45" s="59">
        <v>1</v>
      </c>
      <c r="H45" s="29">
        <v>100</v>
      </c>
      <c r="I45" s="29"/>
      <c r="J45" s="29">
        <v>1000</v>
      </c>
      <c r="K45" s="59">
        <v>1</v>
      </c>
      <c r="L45" s="29">
        <v>1000</v>
      </c>
      <c r="M45" s="22"/>
    </row>
    <row r="46" spans="1:13" ht="15">
      <c r="A46" s="26" t="s">
        <v>117</v>
      </c>
      <c r="B46" s="29">
        <f t="shared" si="10"/>
        <v>22200</v>
      </c>
      <c r="C46" s="59">
        <v>1.6</v>
      </c>
      <c r="D46" s="29">
        <f>+H46+L46</f>
        <v>34700</v>
      </c>
      <c r="E46" s="29"/>
      <c r="F46" s="29">
        <v>6500</v>
      </c>
      <c r="G46" s="59">
        <v>2.2</v>
      </c>
      <c r="H46" s="29">
        <v>14300</v>
      </c>
      <c r="I46" s="29"/>
      <c r="J46" s="29">
        <v>15700</v>
      </c>
      <c r="K46" s="59">
        <v>1.3</v>
      </c>
      <c r="L46" s="29">
        <v>20400</v>
      </c>
      <c r="M46" s="22"/>
    </row>
    <row r="47" spans="1:13" ht="15">
      <c r="A47" s="26" t="s">
        <v>118</v>
      </c>
      <c r="B47" s="27">
        <v>0</v>
      </c>
      <c r="C47" s="27">
        <v>0</v>
      </c>
      <c r="D47" s="27">
        <v>0</v>
      </c>
      <c r="E47" s="29"/>
      <c r="F47" s="27">
        <v>0</v>
      </c>
      <c r="G47" s="27">
        <v>0</v>
      </c>
      <c r="H47" s="27">
        <v>0</v>
      </c>
      <c r="I47" s="29"/>
      <c r="J47" s="27">
        <v>0</v>
      </c>
      <c r="K47" s="27">
        <v>0</v>
      </c>
      <c r="L47" s="27">
        <v>0</v>
      </c>
      <c r="M47" s="22"/>
    </row>
    <row r="48" spans="1:13" ht="15">
      <c r="A48" s="26" t="s">
        <v>119</v>
      </c>
      <c r="B48" s="29">
        <f t="shared" si="10"/>
        <v>84500</v>
      </c>
      <c r="C48" s="59">
        <v>1.4</v>
      </c>
      <c r="D48" s="29">
        <f>+H48+L48</f>
        <v>114100</v>
      </c>
      <c r="E48" s="29"/>
      <c r="F48" s="29">
        <v>5100</v>
      </c>
      <c r="G48" s="59">
        <v>2.6</v>
      </c>
      <c r="H48" s="29">
        <v>13300</v>
      </c>
      <c r="I48" s="29"/>
      <c r="J48" s="29">
        <v>79400</v>
      </c>
      <c r="K48" s="59">
        <v>1.3</v>
      </c>
      <c r="L48" s="29">
        <v>100800</v>
      </c>
      <c r="M48" s="22"/>
    </row>
    <row r="49" spans="1:13" ht="15">
      <c r="A49" s="26" t="s">
        <v>120</v>
      </c>
      <c r="B49" s="29">
        <f t="shared" si="10"/>
        <v>15300</v>
      </c>
      <c r="C49" s="59">
        <v>1.7</v>
      </c>
      <c r="D49" s="29">
        <f>+H49+L49</f>
        <v>26100</v>
      </c>
      <c r="E49" s="29"/>
      <c r="F49" s="29">
        <v>3700</v>
      </c>
      <c r="G49" s="59">
        <v>1.8</v>
      </c>
      <c r="H49" s="29">
        <v>6500</v>
      </c>
      <c r="I49" s="29"/>
      <c r="J49" s="29">
        <v>11600</v>
      </c>
      <c r="K49" s="59">
        <v>1.7</v>
      </c>
      <c r="L49" s="29">
        <v>19600</v>
      </c>
      <c r="M49" s="22"/>
    </row>
    <row r="50" spans="1:13" ht="15">
      <c r="A50" s="26" t="s">
        <v>121</v>
      </c>
      <c r="B50" s="29">
        <f t="shared" si="10"/>
        <v>6700</v>
      </c>
      <c r="C50" s="59">
        <v>1.3</v>
      </c>
      <c r="D50" s="29">
        <f>+H50+L50</f>
        <v>8400</v>
      </c>
      <c r="E50" s="29"/>
      <c r="F50" s="29">
        <v>1000</v>
      </c>
      <c r="G50" s="59">
        <v>2.2</v>
      </c>
      <c r="H50" s="29">
        <v>2200</v>
      </c>
      <c r="I50" s="29"/>
      <c r="J50" s="29">
        <v>5700</v>
      </c>
      <c r="K50" s="59">
        <v>1.1</v>
      </c>
      <c r="L50" s="29">
        <v>6200</v>
      </c>
      <c r="M50" s="22"/>
    </row>
    <row r="51" spans="1:13" ht="15">
      <c r="A51" s="26" t="s">
        <v>122</v>
      </c>
      <c r="B51" s="29">
        <f t="shared" si="10"/>
        <v>37200</v>
      </c>
      <c r="C51" s="59">
        <v>1.9</v>
      </c>
      <c r="D51" s="29">
        <f aca="true" t="shared" si="11" ref="D51:D56">+H51+L51</f>
        <v>72100</v>
      </c>
      <c r="E51" s="29"/>
      <c r="F51" s="29">
        <v>10600</v>
      </c>
      <c r="G51" s="59">
        <v>2.5</v>
      </c>
      <c r="H51" s="29">
        <v>26100</v>
      </c>
      <c r="I51" s="29"/>
      <c r="J51" s="29">
        <v>26600</v>
      </c>
      <c r="K51" s="59">
        <v>1.7</v>
      </c>
      <c r="L51" s="29">
        <v>46000</v>
      </c>
      <c r="M51" s="22"/>
    </row>
    <row r="52" spans="1:13" ht="15">
      <c r="A52" s="36" t="s">
        <v>123</v>
      </c>
      <c r="B52" s="29">
        <f t="shared" si="10"/>
        <v>13200</v>
      </c>
      <c r="C52" s="59">
        <v>1.3</v>
      </c>
      <c r="D52" s="29">
        <f t="shared" si="11"/>
        <v>17100</v>
      </c>
      <c r="E52" s="29"/>
      <c r="F52" s="29">
        <v>3400</v>
      </c>
      <c r="G52" s="59">
        <v>1.8</v>
      </c>
      <c r="H52" s="29">
        <v>6100</v>
      </c>
      <c r="I52" s="29"/>
      <c r="J52" s="29">
        <v>9800</v>
      </c>
      <c r="K52" s="59">
        <v>1.1</v>
      </c>
      <c r="L52" s="29">
        <v>11000</v>
      </c>
      <c r="M52" s="22"/>
    </row>
    <row r="53" spans="1:13" ht="15">
      <c r="A53" s="26" t="s">
        <v>124</v>
      </c>
      <c r="B53" s="29">
        <f t="shared" si="10"/>
        <v>21600</v>
      </c>
      <c r="C53" s="59">
        <v>2</v>
      </c>
      <c r="D53" s="29">
        <f t="shared" si="11"/>
        <v>42500</v>
      </c>
      <c r="E53" s="29"/>
      <c r="F53" s="29">
        <v>9500</v>
      </c>
      <c r="G53" s="59">
        <v>2.3</v>
      </c>
      <c r="H53" s="29">
        <v>22300</v>
      </c>
      <c r="I53" s="29"/>
      <c r="J53" s="29">
        <v>12100</v>
      </c>
      <c r="K53" s="59">
        <v>1.7</v>
      </c>
      <c r="L53" s="29">
        <v>20200</v>
      </c>
      <c r="M53" s="22"/>
    </row>
    <row r="54" spans="1:13" ht="15">
      <c r="A54" s="26" t="s">
        <v>125</v>
      </c>
      <c r="B54" s="29">
        <f t="shared" si="10"/>
        <v>79900</v>
      </c>
      <c r="C54" s="59">
        <v>1.2</v>
      </c>
      <c r="D54" s="29">
        <f t="shared" si="11"/>
        <v>98300</v>
      </c>
      <c r="E54" s="29"/>
      <c r="F54" s="29">
        <v>19700</v>
      </c>
      <c r="G54" s="59">
        <v>2</v>
      </c>
      <c r="H54" s="29">
        <v>40300</v>
      </c>
      <c r="I54" s="29"/>
      <c r="J54" s="29">
        <v>60200</v>
      </c>
      <c r="K54" s="59">
        <v>1</v>
      </c>
      <c r="L54" s="29">
        <v>58000</v>
      </c>
      <c r="M54" s="22"/>
    </row>
    <row r="55" spans="1:13" ht="15">
      <c r="A55" s="26" t="s">
        <v>126</v>
      </c>
      <c r="B55" s="29">
        <f t="shared" si="10"/>
        <v>1300</v>
      </c>
      <c r="C55" s="59">
        <v>1.1</v>
      </c>
      <c r="D55" s="29">
        <f t="shared" si="11"/>
        <v>1400</v>
      </c>
      <c r="E55" s="29"/>
      <c r="F55" s="29">
        <v>200</v>
      </c>
      <c r="G55" s="59">
        <v>1.5</v>
      </c>
      <c r="H55" s="29">
        <v>300</v>
      </c>
      <c r="I55" s="29"/>
      <c r="J55" s="29">
        <v>1100</v>
      </c>
      <c r="K55" s="59">
        <v>1</v>
      </c>
      <c r="L55" s="29">
        <v>1100</v>
      </c>
      <c r="M55" s="22"/>
    </row>
    <row r="56" spans="1:13" ht="15">
      <c r="A56" s="26" t="s">
        <v>127</v>
      </c>
      <c r="B56" s="29">
        <f t="shared" si="10"/>
        <v>24000</v>
      </c>
      <c r="C56" s="59">
        <v>1.1</v>
      </c>
      <c r="D56" s="29">
        <f t="shared" si="11"/>
        <v>26400</v>
      </c>
      <c r="E56" s="29"/>
      <c r="F56" s="29">
        <v>2800</v>
      </c>
      <c r="G56" s="59">
        <v>1.8</v>
      </c>
      <c r="H56" s="29">
        <v>5100</v>
      </c>
      <c r="I56" s="29"/>
      <c r="J56" s="29">
        <v>21200</v>
      </c>
      <c r="K56" s="59">
        <v>1</v>
      </c>
      <c r="L56" s="29">
        <v>21300</v>
      </c>
      <c r="M56" s="22"/>
    </row>
    <row r="57" spans="1:13" ht="15">
      <c r="A57" s="26" t="s">
        <v>128</v>
      </c>
      <c r="B57" s="29">
        <f t="shared" si="10"/>
        <v>34200</v>
      </c>
      <c r="C57" s="59">
        <v>1.3</v>
      </c>
      <c r="D57" s="29">
        <f aca="true" t="shared" si="12" ref="D57:D62">+H57+L57</f>
        <v>44800</v>
      </c>
      <c r="E57" s="29"/>
      <c r="F57" s="29">
        <v>5300</v>
      </c>
      <c r="G57" s="59">
        <v>2</v>
      </c>
      <c r="H57" s="29">
        <v>10600</v>
      </c>
      <c r="I57" s="29"/>
      <c r="J57" s="29">
        <v>28900</v>
      </c>
      <c r="K57" s="59">
        <v>1.2</v>
      </c>
      <c r="L57" s="29">
        <v>34200</v>
      </c>
      <c r="M57" s="22"/>
    </row>
    <row r="58" spans="1:13" ht="15">
      <c r="A58" s="26" t="s">
        <v>129</v>
      </c>
      <c r="B58" s="29">
        <f t="shared" si="10"/>
        <v>19500</v>
      </c>
      <c r="C58" s="59">
        <v>1.5</v>
      </c>
      <c r="D58" s="29">
        <f t="shared" si="12"/>
        <v>29300</v>
      </c>
      <c r="E58" s="29"/>
      <c r="F58" s="29">
        <v>4500</v>
      </c>
      <c r="G58" s="59">
        <v>1.8</v>
      </c>
      <c r="H58" s="29">
        <v>8000</v>
      </c>
      <c r="I58" s="29"/>
      <c r="J58" s="29">
        <v>15000</v>
      </c>
      <c r="K58" s="59">
        <v>1.4</v>
      </c>
      <c r="L58" s="29">
        <v>21300</v>
      </c>
      <c r="M58" s="22"/>
    </row>
    <row r="59" spans="1:13" ht="15">
      <c r="A59" s="26" t="s">
        <v>130</v>
      </c>
      <c r="B59" s="29">
        <f t="shared" si="10"/>
        <v>15000</v>
      </c>
      <c r="C59" s="59">
        <v>1.4</v>
      </c>
      <c r="D59" s="29">
        <f t="shared" si="12"/>
        <v>21300</v>
      </c>
      <c r="E59" s="29"/>
      <c r="F59" s="29">
        <v>2300</v>
      </c>
      <c r="G59" s="59">
        <v>2.2</v>
      </c>
      <c r="H59" s="29">
        <v>5000</v>
      </c>
      <c r="I59" s="29"/>
      <c r="J59" s="29">
        <v>12700</v>
      </c>
      <c r="K59" s="59">
        <v>1.3</v>
      </c>
      <c r="L59" s="29">
        <v>16300</v>
      </c>
      <c r="M59" s="22"/>
    </row>
    <row r="60" spans="1:13" ht="15">
      <c r="A60" s="26" t="s">
        <v>131</v>
      </c>
      <c r="B60" s="29">
        <f t="shared" si="10"/>
        <v>700</v>
      </c>
      <c r="C60" s="59">
        <v>1.9</v>
      </c>
      <c r="D60" s="29">
        <f t="shared" si="12"/>
        <v>1300</v>
      </c>
      <c r="E60" s="29"/>
      <c r="F60" s="29">
        <v>200</v>
      </c>
      <c r="G60" s="59">
        <v>2.5</v>
      </c>
      <c r="H60" s="29">
        <v>500</v>
      </c>
      <c r="I60" s="29"/>
      <c r="J60" s="29">
        <v>500</v>
      </c>
      <c r="K60" s="59">
        <v>1.6</v>
      </c>
      <c r="L60" s="29">
        <v>800</v>
      </c>
      <c r="M60" s="22"/>
    </row>
    <row r="61" spans="1:13" ht="15">
      <c r="A61" s="26" t="s">
        <v>132</v>
      </c>
      <c r="B61" s="29">
        <f t="shared" si="10"/>
        <v>46500</v>
      </c>
      <c r="C61" s="59">
        <v>1.8</v>
      </c>
      <c r="D61" s="29">
        <f t="shared" si="12"/>
        <v>83700</v>
      </c>
      <c r="E61" s="29"/>
      <c r="F61" s="29">
        <v>12800</v>
      </c>
      <c r="G61" s="59">
        <v>1.9</v>
      </c>
      <c r="H61" s="29">
        <v>24300</v>
      </c>
      <c r="I61" s="29"/>
      <c r="J61" s="29">
        <v>33700</v>
      </c>
      <c r="K61" s="59">
        <v>1.8</v>
      </c>
      <c r="L61" s="29">
        <v>59400</v>
      </c>
      <c r="M61" s="22"/>
    </row>
    <row r="62" spans="1:13" ht="15">
      <c r="A62" s="26" t="s">
        <v>133</v>
      </c>
      <c r="B62" s="29">
        <f t="shared" si="10"/>
        <v>12300</v>
      </c>
      <c r="C62" s="59">
        <v>1.9</v>
      </c>
      <c r="D62" s="29">
        <f t="shared" si="12"/>
        <v>23000</v>
      </c>
      <c r="E62" s="29"/>
      <c r="F62" s="29">
        <v>8600</v>
      </c>
      <c r="G62" s="59">
        <v>2</v>
      </c>
      <c r="H62" s="29">
        <v>17000</v>
      </c>
      <c r="I62" s="29"/>
      <c r="J62" s="29">
        <v>3700</v>
      </c>
      <c r="K62" s="59">
        <v>1.6</v>
      </c>
      <c r="L62" s="29">
        <v>6000</v>
      </c>
      <c r="M62" s="22"/>
    </row>
    <row r="63" spans="1:13" ht="15">
      <c r="A63" s="26" t="s">
        <v>134</v>
      </c>
      <c r="B63" s="29">
        <f t="shared" si="10"/>
        <v>500</v>
      </c>
      <c r="C63" s="59">
        <v>1.6</v>
      </c>
      <c r="D63" s="29">
        <f>+H63+L63</f>
        <v>800</v>
      </c>
      <c r="E63" s="29"/>
      <c r="F63" s="29">
        <v>200</v>
      </c>
      <c r="G63" s="59">
        <v>2</v>
      </c>
      <c r="H63" s="29">
        <v>400</v>
      </c>
      <c r="I63" s="29"/>
      <c r="J63" s="29">
        <v>300</v>
      </c>
      <c r="K63" s="59">
        <v>1.3</v>
      </c>
      <c r="L63" s="29">
        <v>400</v>
      </c>
      <c r="M63" s="22"/>
    </row>
    <row r="64" spans="1:13" ht="15">
      <c r="A64" s="26" t="s">
        <v>135</v>
      </c>
      <c r="B64" s="29">
        <f t="shared" si="10"/>
        <v>29600</v>
      </c>
      <c r="C64" s="59">
        <v>1.8</v>
      </c>
      <c r="D64" s="29">
        <f>+H64+L64</f>
        <v>52300</v>
      </c>
      <c r="E64" s="29"/>
      <c r="F64" s="29">
        <v>13300</v>
      </c>
      <c r="G64" s="59">
        <v>2.2</v>
      </c>
      <c r="H64" s="29">
        <v>29600</v>
      </c>
      <c r="I64" s="29"/>
      <c r="J64" s="29">
        <v>16300</v>
      </c>
      <c r="K64" s="59">
        <v>1.4</v>
      </c>
      <c r="L64" s="29">
        <v>22700</v>
      </c>
      <c r="M64" s="22"/>
    </row>
    <row r="65" spans="1:13" ht="15">
      <c r="A65" s="26" t="s">
        <v>136</v>
      </c>
      <c r="B65" s="29">
        <f t="shared" si="10"/>
        <v>19900</v>
      </c>
      <c r="C65" s="59">
        <v>1.6</v>
      </c>
      <c r="D65" s="29">
        <f>+H65+L65</f>
        <v>30900</v>
      </c>
      <c r="E65" s="29"/>
      <c r="F65" s="29">
        <v>9700</v>
      </c>
      <c r="G65" s="59">
        <v>1.9</v>
      </c>
      <c r="H65" s="29">
        <v>18600</v>
      </c>
      <c r="I65" s="29"/>
      <c r="J65" s="29">
        <v>10200</v>
      </c>
      <c r="K65" s="59">
        <v>1.2</v>
      </c>
      <c r="L65" s="29">
        <v>12300</v>
      </c>
      <c r="M65" s="22"/>
    </row>
    <row r="66" spans="1:13" ht="15">
      <c r="A66" s="13"/>
      <c r="B66" s="34"/>
      <c r="C66" s="35"/>
      <c r="D66" s="34"/>
      <c r="E66" s="34"/>
      <c r="F66" s="34"/>
      <c r="G66" s="35"/>
      <c r="H66" s="34"/>
      <c r="I66" s="34"/>
      <c r="J66" s="34"/>
      <c r="K66" s="35"/>
      <c r="L66" s="34"/>
      <c r="M66" s="22"/>
    </row>
    <row r="67" spans="1:13" ht="31.5" customHeight="1">
      <c r="A67" s="65" t="s">
        <v>171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22"/>
    </row>
    <row r="68" spans="1:13" ht="15">
      <c r="A68" s="66" t="s">
        <v>181</v>
      </c>
      <c r="B68" s="36"/>
      <c r="C68" s="37"/>
      <c r="D68" s="36"/>
      <c r="E68" s="36"/>
      <c r="F68" s="36"/>
      <c r="G68" s="37"/>
      <c r="H68" s="36"/>
      <c r="I68" s="36"/>
      <c r="J68" s="36"/>
      <c r="K68" s="38"/>
      <c r="L68" s="22"/>
      <c r="M68" s="22"/>
    </row>
    <row r="69" spans="1:13" ht="15">
      <c r="A69" s="20"/>
      <c r="B69" s="22"/>
      <c r="C69" s="38"/>
      <c r="D69" s="22"/>
      <c r="E69" s="22"/>
      <c r="F69" s="22"/>
      <c r="G69" s="38"/>
      <c r="H69" s="22"/>
      <c r="I69" s="22"/>
      <c r="J69" s="22"/>
      <c r="K69" s="38"/>
      <c r="L69" s="22"/>
      <c r="M69" s="22"/>
    </row>
    <row r="70" spans="1:13" ht="15">
      <c r="A70" s="20"/>
      <c r="B70" s="22"/>
      <c r="C70" s="38"/>
      <c r="D70" s="22"/>
      <c r="E70" s="22"/>
      <c r="F70" s="22"/>
      <c r="G70" s="38"/>
      <c r="H70" s="22"/>
      <c r="I70" s="22"/>
      <c r="J70" s="22"/>
      <c r="K70" s="38"/>
      <c r="L70" s="22"/>
      <c r="M70" s="22"/>
    </row>
    <row r="71" spans="1:13" ht="15">
      <c r="A71" s="20"/>
      <c r="B71" s="22"/>
      <c r="C71" s="38"/>
      <c r="D71" s="22"/>
      <c r="E71" s="22"/>
      <c r="F71" s="22"/>
      <c r="G71" s="38"/>
      <c r="H71" s="22"/>
      <c r="I71" s="22"/>
      <c r="J71" s="22"/>
      <c r="K71" s="38"/>
      <c r="L71" s="22"/>
      <c r="M71" s="22"/>
    </row>
    <row r="72" spans="1:13" ht="15">
      <c r="A72" s="20"/>
      <c r="B72" s="22"/>
      <c r="C72" s="38"/>
      <c r="D72" s="22"/>
      <c r="E72" s="22"/>
      <c r="F72" s="22"/>
      <c r="G72" s="38"/>
      <c r="H72" s="22"/>
      <c r="I72" s="22"/>
      <c r="J72" s="22"/>
      <c r="K72" s="38"/>
      <c r="L72" s="22"/>
      <c r="M72" s="22"/>
    </row>
    <row r="73" spans="1:13" ht="15">
      <c r="A73" s="20"/>
      <c r="B73" s="22"/>
      <c r="C73" s="38"/>
      <c r="D73" s="22"/>
      <c r="E73" s="22"/>
      <c r="F73" s="22"/>
      <c r="G73" s="38"/>
      <c r="H73" s="22"/>
      <c r="I73" s="22"/>
      <c r="J73" s="22"/>
      <c r="K73" s="38"/>
      <c r="L73" s="22"/>
      <c r="M73" s="22"/>
    </row>
    <row r="74" spans="1:13" ht="15">
      <c r="A74" s="20"/>
      <c r="B74" s="22"/>
      <c r="C74" s="38"/>
      <c r="D74" s="22"/>
      <c r="E74" s="22"/>
      <c r="F74" s="22"/>
      <c r="G74" s="38"/>
      <c r="H74" s="22"/>
      <c r="I74" s="22"/>
      <c r="J74" s="22"/>
      <c r="K74" s="38"/>
      <c r="L74" s="22"/>
      <c r="M74" s="22"/>
    </row>
    <row r="75" spans="1:13" ht="15">
      <c r="A75" s="20"/>
      <c r="B75" s="22"/>
      <c r="C75" s="38"/>
      <c r="D75" s="22"/>
      <c r="E75" s="22"/>
      <c r="F75" s="22"/>
      <c r="G75" s="38"/>
      <c r="H75" s="22"/>
      <c r="I75" s="22"/>
      <c r="J75" s="22"/>
      <c r="K75" s="38"/>
      <c r="L75" s="22"/>
      <c r="M75" s="22"/>
    </row>
    <row r="76" spans="1:13" ht="15">
      <c r="A76" s="20"/>
      <c r="B76" s="22"/>
      <c r="C76" s="38"/>
      <c r="D76" s="22"/>
      <c r="E76" s="22"/>
      <c r="F76" s="22"/>
      <c r="G76" s="38"/>
      <c r="H76" s="22"/>
      <c r="I76" s="22"/>
      <c r="J76" s="22"/>
      <c r="K76" s="38"/>
      <c r="L76" s="22"/>
      <c r="M76" s="22"/>
    </row>
    <row r="77" spans="1:13" ht="15">
      <c r="A77" s="20"/>
      <c r="B77" s="22"/>
      <c r="C77" s="38"/>
      <c r="D77" s="22"/>
      <c r="E77" s="22"/>
      <c r="F77" s="22"/>
      <c r="G77" s="38"/>
      <c r="H77" s="22"/>
      <c r="I77" s="22"/>
      <c r="J77" s="22"/>
      <c r="K77" s="38"/>
      <c r="L77" s="22"/>
      <c r="M77" s="22"/>
    </row>
    <row r="78" spans="1:13" ht="15">
      <c r="A78" s="20"/>
      <c r="B78" s="22"/>
      <c r="C78" s="38"/>
      <c r="D78" s="22"/>
      <c r="E78" s="22"/>
      <c r="F78" s="22"/>
      <c r="G78" s="38"/>
      <c r="H78" s="22"/>
      <c r="I78" s="22"/>
      <c r="J78" s="22"/>
      <c r="K78" s="38"/>
      <c r="L78" s="22"/>
      <c r="M78" s="20"/>
    </row>
  </sheetData>
  <sheetProtection/>
  <mergeCells count="4">
    <mergeCell ref="B4:D4"/>
    <mergeCell ref="F4:H4"/>
    <mergeCell ref="J4:L4"/>
    <mergeCell ref="A67:L67"/>
  </mergeCells>
  <hyperlinks>
    <hyperlink ref="A68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  <col min="6" max="8" width="13.77734375" style="0" customWidth="1"/>
    <col min="9" max="9" width="2.77734375" style="0" customWidth="1"/>
  </cols>
  <sheetData>
    <row r="1" spans="1:12" ht="20.25">
      <c r="A1" s="45" t="s">
        <v>11</v>
      </c>
      <c r="B1" s="45"/>
      <c r="C1" s="45"/>
      <c r="D1" s="45"/>
      <c r="E1" s="45"/>
      <c r="F1" s="47"/>
      <c r="G1" s="15"/>
      <c r="H1" s="20"/>
      <c r="I1" s="47"/>
      <c r="J1" s="20"/>
      <c r="K1" s="20"/>
      <c r="L1" s="20"/>
    </row>
    <row r="2" spans="1:12" ht="20.25">
      <c r="A2" s="46" t="s">
        <v>174</v>
      </c>
      <c r="B2" s="46"/>
      <c r="C2" s="46"/>
      <c r="D2" s="46"/>
      <c r="E2" s="46"/>
      <c r="F2" s="15"/>
      <c r="G2" s="15"/>
      <c r="H2" s="20"/>
      <c r="I2" s="47"/>
      <c r="J2" s="20"/>
      <c r="K2" s="20"/>
      <c r="L2" s="20"/>
    </row>
    <row r="3" spans="1:12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13"/>
      <c r="B4" s="61" t="s">
        <v>160</v>
      </c>
      <c r="C4" s="61"/>
      <c r="D4" s="62"/>
      <c r="E4" s="13"/>
      <c r="F4" s="61" t="s">
        <v>2</v>
      </c>
      <c r="G4" s="61"/>
      <c r="H4" s="62"/>
      <c r="I4" s="14"/>
      <c r="J4" s="63" t="s">
        <v>3</v>
      </c>
      <c r="K4" s="64"/>
      <c r="L4" s="64"/>
    </row>
    <row r="5" spans="1:12" ht="28.5">
      <c r="A5" s="15" t="s">
        <v>154</v>
      </c>
      <c r="B5" s="16" t="s">
        <v>142</v>
      </c>
      <c r="C5" s="16" t="s">
        <v>143</v>
      </c>
      <c r="D5" s="17" t="s">
        <v>144</v>
      </c>
      <c r="E5" s="55"/>
      <c r="F5" s="16" t="s">
        <v>142</v>
      </c>
      <c r="G5" s="16" t="s">
        <v>143</v>
      </c>
      <c r="H5" s="17" t="s">
        <v>144</v>
      </c>
      <c r="I5" s="18"/>
      <c r="J5" s="16" t="s">
        <v>142</v>
      </c>
      <c r="K5" s="16" t="s">
        <v>143</v>
      </c>
      <c r="L5" s="17" t="s">
        <v>144</v>
      </c>
    </row>
    <row r="6" spans="1:12" ht="15">
      <c r="A6" s="13"/>
      <c r="B6" s="19"/>
      <c r="C6" s="19"/>
      <c r="D6" s="19"/>
      <c r="E6" s="21"/>
      <c r="F6" s="19"/>
      <c r="G6" s="19"/>
      <c r="H6" s="19"/>
      <c r="I6" s="20"/>
      <c r="J6" s="20"/>
      <c r="K6" s="21"/>
      <c r="L6" s="20"/>
    </row>
    <row r="7" spans="1:14" ht="15">
      <c r="A7" s="15" t="s">
        <v>1</v>
      </c>
      <c r="B7" s="24">
        <f>SUM(B8:B64)</f>
        <v>1270000</v>
      </c>
      <c r="C7" s="23">
        <v>1.99</v>
      </c>
      <c r="D7" s="24">
        <f>SUM(D8:D64)</f>
        <v>2916000</v>
      </c>
      <c r="E7" s="15"/>
      <c r="F7" s="24">
        <f>SUM(F8:F64)</f>
        <v>470000</v>
      </c>
      <c r="G7" s="23">
        <v>2.8</v>
      </c>
      <c r="H7" s="24">
        <f>SUM(H8:H64)</f>
        <v>1316000</v>
      </c>
      <c r="I7" s="19"/>
      <c r="J7" s="24">
        <f>SUM(J8:J64)</f>
        <v>800000</v>
      </c>
      <c r="K7" s="23">
        <v>1.6</v>
      </c>
      <c r="L7" s="24">
        <f>SUM(L8:L64)</f>
        <v>1600000</v>
      </c>
      <c r="M7" s="22"/>
      <c r="N7" s="20"/>
    </row>
    <row r="8" spans="1:14" ht="15">
      <c r="A8" s="26" t="s">
        <v>80</v>
      </c>
      <c r="B8" s="29">
        <v>18500</v>
      </c>
      <c r="C8" s="31">
        <v>2.2</v>
      </c>
      <c r="D8" s="29">
        <v>41000</v>
      </c>
      <c r="E8" s="29"/>
      <c r="F8" s="29">
        <v>5800</v>
      </c>
      <c r="G8" s="31">
        <v>3.8</v>
      </c>
      <c r="H8" s="29">
        <v>21800</v>
      </c>
      <c r="I8" s="29"/>
      <c r="J8" s="29">
        <v>12700</v>
      </c>
      <c r="K8" s="31">
        <v>1.5</v>
      </c>
      <c r="L8" s="29">
        <v>19200</v>
      </c>
      <c r="M8" s="22"/>
      <c r="N8" s="20"/>
    </row>
    <row r="9" spans="1:14" ht="15">
      <c r="A9" s="26" t="s">
        <v>81</v>
      </c>
      <c r="B9" s="29">
        <v>32100</v>
      </c>
      <c r="C9" s="31">
        <v>2.1</v>
      </c>
      <c r="D9" s="29">
        <v>68100</v>
      </c>
      <c r="E9" s="29"/>
      <c r="F9" s="29">
        <v>7200</v>
      </c>
      <c r="G9" s="31">
        <v>2.7</v>
      </c>
      <c r="H9" s="29">
        <v>19100</v>
      </c>
      <c r="I9" s="29"/>
      <c r="J9" s="29">
        <v>24900</v>
      </c>
      <c r="K9" s="31">
        <v>2</v>
      </c>
      <c r="L9" s="29">
        <v>49000</v>
      </c>
      <c r="M9" s="22"/>
      <c r="N9" s="20"/>
    </row>
    <row r="10" spans="1:14" ht="15">
      <c r="A10" s="26" t="s">
        <v>82</v>
      </c>
      <c r="B10" s="29">
        <v>19600</v>
      </c>
      <c r="C10" s="31">
        <v>1.8</v>
      </c>
      <c r="D10" s="29">
        <v>35400</v>
      </c>
      <c r="E10" s="29"/>
      <c r="F10" s="29">
        <v>5700</v>
      </c>
      <c r="G10" s="31">
        <v>2.1</v>
      </c>
      <c r="H10" s="29">
        <v>12000</v>
      </c>
      <c r="I10" s="29"/>
      <c r="J10" s="29">
        <v>13900</v>
      </c>
      <c r="K10" s="31">
        <v>1.7</v>
      </c>
      <c r="L10" s="29">
        <v>23400</v>
      </c>
      <c r="M10" s="22"/>
      <c r="N10" s="20"/>
    </row>
    <row r="11" spans="1:14" ht="15">
      <c r="A11" s="26" t="s">
        <v>83</v>
      </c>
      <c r="B11" s="29">
        <v>30900</v>
      </c>
      <c r="C11" s="31">
        <v>2.1</v>
      </c>
      <c r="D11" s="29">
        <v>65200</v>
      </c>
      <c r="E11" s="29"/>
      <c r="F11" s="29">
        <v>7800</v>
      </c>
      <c r="G11" s="31">
        <v>2.5</v>
      </c>
      <c r="H11" s="29">
        <v>19800</v>
      </c>
      <c r="I11" s="29"/>
      <c r="J11" s="29">
        <v>23100</v>
      </c>
      <c r="K11" s="31">
        <v>2</v>
      </c>
      <c r="L11" s="29">
        <v>45400</v>
      </c>
      <c r="M11" s="22"/>
      <c r="N11" s="20"/>
    </row>
    <row r="12" spans="1:14" ht="15">
      <c r="A12" s="26" t="s">
        <v>84</v>
      </c>
      <c r="B12" s="29">
        <v>28800</v>
      </c>
      <c r="C12" s="31">
        <v>3.2</v>
      </c>
      <c r="D12" s="29">
        <v>91200</v>
      </c>
      <c r="E12" s="29"/>
      <c r="F12" s="29">
        <v>20000</v>
      </c>
      <c r="G12" s="31">
        <v>3.5</v>
      </c>
      <c r="H12" s="29">
        <v>69700</v>
      </c>
      <c r="I12" s="29"/>
      <c r="J12" s="29">
        <v>8800</v>
      </c>
      <c r="K12" s="31">
        <v>2.4</v>
      </c>
      <c r="L12" s="29">
        <v>21500</v>
      </c>
      <c r="M12" s="22"/>
      <c r="N12" s="20"/>
    </row>
    <row r="13" spans="1:14" ht="15">
      <c r="A13" s="26" t="s">
        <v>85</v>
      </c>
      <c r="B13" s="29">
        <v>38400</v>
      </c>
      <c r="C13" s="31">
        <v>3.8</v>
      </c>
      <c r="D13" s="29">
        <v>144000</v>
      </c>
      <c r="E13" s="29"/>
      <c r="F13" s="29">
        <v>6000</v>
      </c>
      <c r="G13" s="31">
        <v>4</v>
      </c>
      <c r="H13" s="29">
        <v>24000</v>
      </c>
      <c r="I13" s="29"/>
      <c r="J13" s="29">
        <v>32400</v>
      </c>
      <c r="K13" s="31">
        <v>3.7</v>
      </c>
      <c r="L13" s="29">
        <v>120000</v>
      </c>
      <c r="M13" s="22"/>
      <c r="N13" s="20"/>
    </row>
    <row r="14" spans="1:14" ht="15">
      <c r="A14" s="26" t="s">
        <v>86</v>
      </c>
      <c r="B14" s="29">
        <v>11900</v>
      </c>
      <c r="C14" s="31">
        <v>1.3</v>
      </c>
      <c r="D14" s="29">
        <v>15500</v>
      </c>
      <c r="E14" s="29"/>
      <c r="F14" s="29">
        <v>2700</v>
      </c>
      <c r="G14" s="31">
        <v>1.7</v>
      </c>
      <c r="H14" s="29">
        <v>4700</v>
      </c>
      <c r="I14" s="29"/>
      <c r="J14" s="29">
        <v>9200</v>
      </c>
      <c r="K14" s="31">
        <v>1.2</v>
      </c>
      <c r="L14" s="29">
        <v>10800</v>
      </c>
      <c r="M14" s="22"/>
      <c r="N14" s="20"/>
    </row>
    <row r="15" spans="1:14" ht="15">
      <c r="A15" s="26" t="s">
        <v>87</v>
      </c>
      <c r="B15" s="29">
        <v>34700</v>
      </c>
      <c r="C15" s="31">
        <v>2.7</v>
      </c>
      <c r="D15" s="29">
        <v>94000</v>
      </c>
      <c r="E15" s="29"/>
      <c r="F15" s="29">
        <v>9500</v>
      </c>
      <c r="G15" s="31">
        <v>3</v>
      </c>
      <c r="H15" s="29">
        <v>28400</v>
      </c>
      <c r="I15" s="29"/>
      <c r="J15" s="29">
        <v>25200</v>
      </c>
      <c r="K15" s="31">
        <v>2.6</v>
      </c>
      <c r="L15" s="29">
        <v>65600</v>
      </c>
      <c r="M15" s="22"/>
      <c r="N15" s="20"/>
    </row>
    <row r="16" spans="1:14" ht="15">
      <c r="A16" s="26" t="s">
        <v>88</v>
      </c>
      <c r="B16" s="29">
        <v>20200</v>
      </c>
      <c r="C16" s="31">
        <v>3.5</v>
      </c>
      <c r="D16" s="29">
        <v>70300</v>
      </c>
      <c r="E16" s="29"/>
      <c r="F16" s="29">
        <v>8900</v>
      </c>
      <c r="G16" s="31">
        <v>3.3</v>
      </c>
      <c r="H16" s="29">
        <v>29700</v>
      </c>
      <c r="I16" s="29"/>
      <c r="J16" s="29">
        <v>11300</v>
      </c>
      <c r="K16" s="31">
        <v>3.6</v>
      </c>
      <c r="L16" s="29">
        <v>40600</v>
      </c>
      <c r="M16" s="22"/>
      <c r="N16" s="20"/>
    </row>
    <row r="17" spans="1:14" ht="15">
      <c r="A17" s="26" t="s">
        <v>89</v>
      </c>
      <c r="B17" s="29">
        <v>21400</v>
      </c>
      <c r="C17" s="31">
        <v>2.4</v>
      </c>
      <c r="D17" s="29">
        <v>50600</v>
      </c>
      <c r="E17" s="29"/>
      <c r="F17" s="29">
        <v>7900</v>
      </c>
      <c r="G17" s="31">
        <v>2.8</v>
      </c>
      <c r="H17" s="29">
        <v>22200</v>
      </c>
      <c r="I17" s="29"/>
      <c r="J17" s="29">
        <v>13500</v>
      </c>
      <c r="K17" s="31">
        <v>2.1</v>
      </c>
      <c r="L17" s="29">
        <v>28400</v>
      </c>
      <c r="M17" s="22"/>
      <c r="N17" s="20"/>
    </row>
    <row r="18" spans="1:14" ht="15">
      <c r="A18" s="26" t="s">
        <v>90</v>
      </c>
      <c r="B18" s="29">
        <v>20400</v>
      </c>
      <c r="C18" s="31">
        <v>2.6</v>
      </c>
      <c r="D18" s="29">
        <v>53800</v>
      </c>
      <c r="E18" s="29"/>
      <c r="F18" s="29">
        <v>6100</v>
      </c>
      <c r="G18" s="31">
        <v>2.7</v>
      </c>
      <c r="H18" s="29">
        <v>16300</v>
      </c>
      <c r="I18" s="29"/>
      <c r="J18" s="29">
        <v>14300</v>
      </c>
      <c r="K18" s="31">
        <v>2.6</v>
      </c>
      <c r="L18" s="29">
        <v>37500</v>
      </c>
      <c r="M18" s="22"/>
      <c r="N18" s="20"/>
    </row>
    <row r="19" spans="1:14" ht="15">
      <c r="A19" s="26" t="s">
        <v>91</v>
      </c>
      <c r="B19" s="29">
        <v>43600</v>
      </c>
      <c r="C19" s="31">
        <v>2.1</v>
      </c>
      <c r="D19" s="29">
        <v>90200</v>
      </c>
      <c r="E19" s="29"/>
      <c r="F19" s="29">
        <v>9400</v>
      </c>
      <c r="G19" s="31">
        <v>2.4</v>
      </c>
      <c r="H19" s="29">
        <v>22800</v>
      </c>
      <c r="I19" s="29"/>
      <c r="J19" s="29">
        <v>34200</v>
      </c>
      <c r="K19" s="31">
        <v>2</v>
      </c>
      <c r="L19" s="29">
        <v>67400</v>
      </c>
      <c r="M19" s="22"/>
      <c r="N19" s="20"/>
    </row>
    <row r="20" spans="1:14" ht="15">
      <c r="A20" s="26" t="s">
        <v>92</v>
      </c>
      <c r="B20" s="29">
        <v>22500</v>
      </c>
      <c r="C20" s="31">
        <v>2.2</v>
      </c>
      <c r="D20" s="29">
        <v>48600</v>
      </c>
      <c r="E20" s="29"/>
      <c r="F20" s="29">
        <v>8500</v>
      </c>
      <c r="G20" s="31">
        <v>3.1</v>
      </c>
      <c r="H20" s="29">
        <v>26200</v>
      </c>
      <c r="I20" s="29"/>
      <c r="J20" s="29">
        <v>14000</v>
      </c>
      <c r="K20" s="31">
        <v>1.6</v>
      </c>
      <c r="L20" s="29">
        <v>22400</v>
      </c>
      <c r="M20" s="22"/>
      <c r="N20" s="20"/>
    </row>
    <row r="21" spans="1:14" ht="15">
      <c r="A21" s="26" t="s">
        <v>93</v>
      </c>
      <c r="B21" s="29">
        <v>24000</v>
      </c>
      <c r="C21" s="31">
        <v>2.2</v>
      </c>
      <c r="D21" s="29">
        <v>52200</v>
      </c>
      <c r="E21" s="29"/>
      <c r="F21" s="29">
        <v>5900</v>
      </c>
      <c r="G21" s="31">
        <v>2.7</v>
      </c>
      <c r="H21" s="29">
        <v>16000</v>
      </c>
      <c r="I21" s="29"/>
      <c r="J21" s="29">
        <v>18100</v>
      </c>
      <c r="K21" s="31">
        <v>2</v>
      </c>
      <c r="L21" s="29">
        <v>36200</v>
      </c>
      <c r="M21" s="22"/>
      <c r="N21" s="20"/>
    </row>
    <row r="22" spans="1:14" ht="15">
      <c r="A22" s="26" t="s">
        <v>94</v>
      </c>
      <c r="B22" s="29">
        <v>11500</v>
      </c>
      <c r="C22" s="31">
        <v>2.7</v>
      </c>
      <c r="D22" s="29">
        <v>31600</v>
      </c>
      <c r="E22" s="29"/>
      <c r="F22" s="29">
        <v>5600</v>
      </c>
      <c r="G22" s="31">
        <v>2.6</v>
      </c>
      <c r="H22" s="29">
        <v>14400</v>
      </c>
      <c r="I22" s="29"/>
      <c r="J22" s="29">
        <v>5900</v>
      </c>
      <c r="K22" s="31">
        <v>2.9</v>
      </c>
      <c r="L22" s="29">
        <v>17200</v>
      </c>
      <c r="M22" s="22"/>
      <c r="N22" s="20"/>
    </row>
    <row r="23" spans="1:14" ht="15">
      <c r="A23" s="26" t="s">
        <v>95</v>
      </c>
      <c r="B23" s="29">
        <v>24100</v>
      </c>
      <c r="C23" s="31">
        <v>3.5</v>
      </c>
      <c r="D23" s="29">
        <v>84200</v>
      </c>
      <c r="E23" s="29"/>
      <c r="F23" s="29">
        <v>8800</v>
      </c>
      <c r="G23" s="31">
        <v>3.1</v>
      </c>
      <c r="H23" s="29">
        <v>27600</v>
      </c>
      <c r="I23" s="29"/>
      <c r="J23" s="29">
        <v>15300</v>
      </c>
      <c r="K23" s="31">
        <v>3.7</v>
      </c>
      <c r="L23" s="29">
        <v>56600</v>
      </c>
      <c r="M23" s="22"/>
      <c r="N23" s="20"/>
    </row>
    <row r="24" spans="1:14" ht="15">
      <c r="A24" s="26" t="s">
        <v>96</v>
      </c>
      <c r="B24" s="29">
        <v>7500</v>
      </c>
      <c r="C24" s="31">
        <v>1.7</v>
      </c>
      <c r="D24" s="29">
        <v>13100</v>
      </c>
      <c r="E24" s="29"/>
      <c r="F24" s="29">
        <v>2900</v>
      </c>
      <c r="G24" s="31">
        <v>2.3</v>
      </c>
      <c r="H24" s="29">
        <v>6600</v>
      </c>
      <c r="I24" s="29"/>
      <c r="J24" s="29">
        <v>4600</v>
      </c>
      <c r="K24" s="31">
        <v>1.4</v>
      </c>
      <c r="L24" s="29">
        <v>6500</v>
      </c>
      <c r="M24" s="22"/>
      <c r="N24" s="20"/>
    </row>
    <row r="25" spans="1:14" ht="15">
      <c r="A25" s="26" t="s">
        <v>97</v>
      </c>
      <c r="B25" s="29">
        <v>18600</v>
      </c>
      <c r="C25" s="31">
        <v>2.6</v>
      </c>
      <c r="D25" s="29">
        <v>49100</v>
      </c>
      <c r="E25" s="29"/>
      <c r="F25" s="29">
        <v>14600</v>
      </c>
      <c r="G25" s="31">
        <v>2.7</v>
      </c>
      <c r="H25" s="29">
        <v>39200</v>
      </c>
      <c r="I25" s="29"/>
      <c r="J25" s="29">
        <v>4000</v>
      </c>
      <c r="K25" s="31">
        <v>2.5</v>
      </c>
      <c r="L25" s="29">
        <v>9900</v>
      </c>
      <c r="M25" s="22"/>
      <c r="N25" s="20"/>
    </row>
    <row r="26" spans="1:14" ht="15">
      <c r="A26" s="26" t="s">
        <v>98</v>
      </c>
      <c r="B26" s="29">
        <v>12100</v>
      </c>
      <c r="C26" s="31">
        <v>1.7</v>
      </c>
      <c r="D26" s="29">
        <v>20100</v>
      </c>
      <c r="E26" s="29"/>
      <c r="F26" s="29">
        <v>2500</v>
      </c>
      <c r="G26" s="31">
        <v>2</v>
      </c>
      <c r="H26" s="29">
        <v>4900</v>
      </c>
      <c r="I26" s="29"/>
      <c r="J26" s="29">
        <v>9600</v>
      </c>
      <c r="K26" s="31">
        <v>1.6</v>
      </c>
      <c r="L26" s="29">
        <v>15200</v>
      </c>
      <c r="M26" s="22"/>
      <c r="N26" s="20"/>
    </row>
    <row r="27" spans="1:14" ht="15">
      <c r="A27" s="26" t="s">
        <v>99</v>
      </c>
      <c r="B27" s="27">
        <v>0</v>
      </c>
      <c r="C27" s="28">
        <v>0</v>
      </c>
      <c r="D27" s="27">
        <v>0</v>
      </c>
      <c r="E27" s="29"/>
      <c r="F27" s="27">
        <v>0</v>
      </c>
      <c r="G27" s="28">
        <v>0</v>
      </c>
      <c r="H27" s="27">
        <v>0</v>
      </c>
      <c r="I27" s="29"/>
      <c r="J27" s="27">
        <v>0</v>
      </c>
      <c r="K27" s="28">
        <v>0</v>
      </c>
      <c r="L27" s="27">
        <v>0</v>
      </c>
      <c r="M27" s="22"/>
      <c r="N27" s="20"/>
    </row>
    <row r="28" spans="1:14" ht="15">
      <c r="A28" s="26" t="s">
        <v>100</v>
      </c>
      <c r="B28" s="29">
        <v>35700</v>
      </c>
      <c r="C28" s="31">
        <v>2.3</v>
      </c>
      <c r="D28" s="29">
        <v>81600</v>
      </c>
      <c r="E28" s="29"/>
      <c r="F28" s="29">
        <v>18700</v>
      </c>
      <c r="G28" s="31">
        <v>2.6</v>
      </c>
      <c r="H28" s="29">
        <v>48200</v>
      </c>
      <c r="I28" s="29"/>
      <c r="J28" s="29">
        <v>17000</v>
      </c>
      <c r="K28" s="31">
        <v>2</v>
      </c>
      <c r="L28" s="29">
        <v>33400</v>
      </c>
      <c r="M28" s="22"/>
      <c r="N28" s="20"/>
    </row>
    <row r="29" spans="1:14" ht="15">
      <c r="A29" s="26" t="s">
        <v>101</v>
      </c>
      <c r="B29" s="29">
        <v>78100</v>
      </c>
      <c r="C29" s="31">
        <v>1.8</v>
      </c>
      <c r="D29" s="29">
        <v>142400</v>
      </c>
      <c r="E29" s="29"/>
      <c r="F29" s="29">
        <v>16000</v>
      </c>
      <c r="G29" s="31">
        <v>2.6</v>
      </c>
      <c r="H29" s="29">
        <v>41700</v>
      </c>
      <c r="I29" s="29"/>
      <c r="J29" s="29">
        <v>62100</v>
      </c>
      <c r="K29" s="31">
        <v>1.6</v>
      </c>
      <c r="L29" s="29">
        <v>100700</v>
      </c>
      <c r="M29" s="22"/>
      <c r="N29" s="20"/>
    </row>
    <row r="30" spans="1:14" ht="15">
      <c r="A30" s="26" t="s">
        <v>102</v>
      </c>
      <c r="B30" s="29">
        <v>41000</v>
      </c>
      <c r="C30" s="31">
        <v>2.4</v>
      </c>
      <c r="D30" s="29">
        <v>98400</v>
      </c>
      <c r="E30" s="29"/>
      <c r="F30" s="29">
        <v>14800</v>
      </c>
      <c r="G30" s="31">
        <v>2.8</v>
      </c>
      <c r="H30" s="29">
        <v>42100</v>
      </c>
      <c r="I30" s="29"/>
      <c r="J30" s="29">
        <v>26200</v>
      </c>
      <c r="K30" s="31">
        <v>2.1</v>
      </c>
      <c r="L30" s="29">
        <v>56300</v>
      </c>
      <c r="M30" s="22"/>
      <c r="N30" s="20"/>
    </row>
    <row r="31" spans="1:14" ht="15">
      <c r="A31" s="26" t="s">
        <v>103</v>
      </c>
      <c r="B31" s="29">
        <v>21200</v>
      </c>
      <c r="C31" s="31">
        <v>3</v>
      </c>
      <c r="D31" s="29">
        <v>64600</v>
      </c>
      <c r="E31" s="29"/>
      <c r="F31" s="29">
        <v>13100</v>
      </c>
      <c r="G31" s="31">
        <v>3.6</v>
      </c>
      <c r="H31" s="29">
        <v>47200</v>
      </c>
      <c r="I31" s="29"/>
      <c r="J31" s="29">
        <v>8100</v>
      </c>
      <c r="K31" s="31">
        <v>2.1</v>
      </c>
      <c r="L31" s="29">
        <v>17400</v>
      </c>
      <c r="M31" s="22"/>
      <c r="N31" s="20"/>
    </row>
    <row r="32" spans="1:14" ht="15">
      <c r="A32" s="26" t="s">
        <v>104</v>
      </c>
      <c r="B32" s="29">
        <v>44200</v>
      </c>
      <c r="C32" s="31">
        <v>2.3</v>
      </c>
      <c r="D32" s="29">
        <v>100900</v>
      </c>
      <c r="E32" s="29"/>
      <c r="F32" s="29">
        <v>23400</v>
      </c>
      <c r="G32" s="31">
        <v>3</v>
      </c>
      <c r="H32" s="29">
        <v>69100</v>
      </c>
      <c r="I32" s="29"/>
      <c r="J32" s="29">
        <v>20800</v>
      </c>
      <c r="K32" s="31">
        <v>1.5</v>
      </c>
      <c r="L32" s="29">
        <v>31800</v>
      </c>
      <c r="M32" s="22"/>
      <c r="N32" s="20"/>
    </row>
    <row r="33" spans="1:14" ht="15">
      <c r="A33" s="26" t="s">
        <v>105</v>
      </c>
      <c r="B33" s="29">
        <v>6300</v>
      </c>
      <c r="C33" s="31">
        <v>2.6</v>
      </c>
      <c r="D33" s="29">
        <v>16100</v>
      </c>
      <c r="E33" s="29"/>
      <c r="F33" s="29">
        <v>4800</v>
      </c>
      <c r="G33" s="31">
        <v>3</v>
      </c>
      <c r="H33" s="29">
        <v>14500</v>
      </c>
      <c r="I33" s="29"/>
      <c r="J33" s="29">
        <v>1500</v>
      </c>
      <c r="K33" s="31">
        <v>1.1</v>
      </c>
      <c r="L33" s="29">
        <v>1600</v>
      </c>
      <c r="M33" s="22"/>
      <c r="N33" s="20"/>
    </row>
    <row r="34" spans="1:14" ht="15">
      <c r="A34" s="26" t="s">
        <v>106</v>
      </c>
      <c r="B34" s="29">
        <v>52500</v>
      </c>
      <c r="C34" s="31">
        <v>2.1</v>
      </c>
      <c r="D34" s="29">
        <v>107800</v>
      </c>
      <c r="E34" s="29"/>
      <c r="F34" s="29">
        <v>20600</v>
      </c>
      <c r="G34" s="31">
        <v>2.5</v>
      </c>
      <c r="H34" s="29">
        <v>51600</v>
      </c>
      <c r="I34" s="29"/>
      <c r="J34" s="29">
        <v>31900</v>
      </c>
      <c r="K34" s="31">
        <v>1.8</v>
      </c>
      <c r="L34" s="29">
        <v>56200</v>
      </c>
      <c r="M34" s="22"/>
      <c r="N34" s="20"/>
    </row>
    <row r="35" spans="1:14" ht="15">
      <c r="A35" s="26" t="s">
        <v>107</v>
      </c>
      <c r="B35" s="29">
        <v>200</v>
      </c>
      <c r="C35" s="31">
        <v>2</v>
      </c>
      <c r="D35" s="29">
        <v>400</v>
      </c>
      <c r="E35" s="29"/>
      <c r="F35" s="27">
        <v>0</v>
      </c>
      <c r="G35" s="28">
        <v>0</v>
      </c>
      <c r="H35" s="27">
        <v>0</v>
      </c>
      <c r="I35" s="29"/>
      <c r="J35" s="29">
        <v>200</v>
      </c>
      <c r="K35" s="31">
        <v>2</v>
      </c>
      <c r="L35" s="29">
        <v>400</v>
      </c>
      <c r="M35" s="22"/>
      <c r="N35" s="20"/>
    </row>
    <row r="36" spans="1:14" ht="15">
      <c r="A36" s="26" t="s">
        <v>108</v>
      </c>
      <c r="B36" s="29">
        <v>19900</v>
      </c>
      <c r="C36" s="31">
        <v>3</v>
      </c>
      <c r="D36" s="29">
        <v>60400</v>
      </c>
      <c r="E36" s="29"/>
      <c r="F36" s="29">
        <v>13100</v>
      </c>
      <c r="G36" s="31">
        <v>2.8</v>
      </c>
      <c r="H36" s="29">
        <v>36400</v>
      </c>
      <c r="I36" s="29"/>
      <c r="J36" s="29">
        <v>6800</v>
      </c>
      <c r="K36" s="31">
        <v>3.5</v>
      </c>
      <c r="L36" s="29">
        <v>24000</v>
      </c>
      <c r="M36" s="22"/>
      <c r="N36" s="20"/>
    </row>
    <row r="37" spans="1:14" ht="15">
      <c r="A37" s="26" t="s">
        <v>109</v>
      </c>
      <c r="B37" s="29">
        <v>29500</v>
      </c>
      <c r="C37" s="31">
        <v>2.3</v>
      </c>
      <c r="D37" s="29">
        <v>69200</v>
      </c>
      <c r="E37" s="29"/>
      <c r="F37" s="29">
        <v>14300</v>
      </c>
      <c r="G37" s="31">
        <v>3</v>
      </c>
      <c r="H37" s="29">
        <v>42900</v>
      </c>
      <c r="I37" s="29"/>
      <c r="J37" s="29">
        <v>15200</v>
      </c>
      <c r="K37" s="31">
        <v>1.7</v>
      </c>
      <c r="L37" s="29">
        <v>26300</v>
      </c>
      <c r="M37" s="22"/>
      <c r="N37" s="20"/>
    </row>
    <row r="38" spans="1:14" ht="15">
      <c r="A38" s="26" t="s">
        <v>110</v>
      </c>
      <c r="B38" s="29">
        <v>18000</v>
      </c>
      <c r="C38" s="31">
        <v>2.6</v>
      </c>
      <c r="D38" s="29">
        <v>46900</v>
      </c>
      <c r="E38" s="29"/>
      <c r="F38" s="29">
        <v>12700</v>
      </c>
      <c r="G38" s="31">
        <v>3</v>
      </c>
      <c r="H38" s="29">
        <v>37900</v>
      </c>
      <c r="I38" s="29"/>
      <c r="J38" s="29">
        <v>5300</v>
      </c>
      <c r="K38" s="31">
        <v>1.7</v>
      </c>
      <c r="L38" s="29">
        <v>9000</v>
      </c>
      <c r="M38" s="22"/>
      <c r="N38" s="20"/>
    </row>
    <row r="39" spans="1:14" ht="15">
      <c r="A39" s="26" t="s">
        <v>111</v>
      </c>
      <c r="B39" s="29">
        <v>22500</v>
      </c>
      <c r="C39" s="31">
        <v>2.6</v>
      </c>
      <c r="D39" s="29">
        <v>59600</v>
      </c>
      <c r="E39" s="29"/>
      <c r="F39" s="29">
        <v>14300</v>
      </c>
      <c r="G39" s="31">
        <v>3.1</v>
      </c>
      <c r="H39" s="29">
        <v>44400</v>
      </c>
      <c r="I39" s="29"/>
      <c r="J39" s="29">
        <v>8200</v>
      </c>
      <c r="K39" s="31">
        <v>1.9</v>
      </c>
      <c r="L39" s="29">
        <v>15200</v>
      </c>
      <c r="M39" s="22"/>
      <c r="N39" s="20"/>
    </row>
    <row r="40" spans="1:14" ht="15">
      <c r="A40" s="26" t="s">
        <v>112</v>
      </c>
      <c r="B40" s="29">
        <v>21100</v>
      </c>
      <c r="C40" s="31">
        <v>1.8</v>
      </c>
      <c r="D40" s="29">
        <v>38500</v>
      </c>
      <c r="E40" s="29"/>
      <c r="F40" s="29">
        <v>7300</v>
      </c>
      <c r="G40" s="31">
        <v>2.2</v>
      </c>
      <c r="H40" s="29">
        <v>16100</v>
      </c>
      <c r="I40" s="29"/>
      <c r="J40" s="29">
        <v>13800</v>
      </c>
      <c r="K40" s="31">
        <v>1.6</v>
      </c>
      <c r="L40" s="29">
        <v>22400</v>
      </c>
      <c r="M40" s="22"/>
      <c r="N40" s="20"/>
    </row>
    <row r="41" spans="1:14" ht="15">
      <c r="A41" s="26" t="s">
        <v>113</v>
      </c>
      <c r="B41" s="29">
        <v>8400</v>
      </c>
      <c r="C41" s="31">
        <v>2.4</v>
      </c>
      <c r="D41" s="29">
        <v>19800</v>
      </c>
      <c r="E41" s="29"/>
      <c r="F41" s="29">
        <v>4200</v>
      </c>
      <c r="G41" s="31">
        <v>2.5</v>
      </c>
      <c r="H41" s="29">
        <v>10600</v>
      </c>
      <c r="I41" s="29"/>
      <c r="J41" s="29">
        <v>4200</v>
      </c>
      <c r="K41" s="31">
        <v>2.2</v>
      </c>
      <c r="L41" s="29">
        <v>9200</v>
      </c>
      <c r="M41" s="22"/>
      <c r="N41" s="20"/>
    </row>
    <row r="42" spans="1:14" ht="15">
      <c r="A42" s="26" t="s">
        <v>114</v>
      </c>
      <c r="B42" s="29">
        <v>19700</v>
      </c>
      <c r="C42" s="31">
        <v>2.6</v>
      </c>
      <c r="D42" s="29">
        <v>51000</v>
      </c>
      <c r="E42" s="29"/>
      <c r="F42" s="29">
        <v>4500</v>
      </c>
      <c r="G42" s="31">
        <v>4.4</v>
      </c>
      <c r="H42" s="29">
        <v>19900</v>
      </c>
      <c r="I42" s="29"/>
      <c r="J42" s="29">
        <v>15200</v>
      </c>
      <c r="K42" s="31">
        <v>2</v>
      </c>
      <c r="L42" s="29">
        <v>31100</v>
      </c>
      <c r="M42" s="22"/>
      <c r="N42" s="20"/>
    </row>
    <row r="43" spans="1:14" ht="15">
      <c r="A43" s="26" t="s">
        <v>115</v>
      </c>
      <c r="B43" s="29">
        <v>42200</v>
      </c>
      <c r="C43" s="31">
        <v>2</v>
      </c>
      <c r="D43" s="29">
        <v>84500</v>
      </c>
      <c r="E43" s="29"/>
      <c r="F43" s="29">
        <v>17800</v>
      </c>
      <c r="G43" s="31">
        <v>2.1</v>
      </c>
      <c r="H43" s="29">
        <v>36700</v>
      </c>
      <c r="I43" s="29"/>
      <c r="J43" s="29">
        <v>24400</v>
      </c>
      <c r="K43" s="31">
        <v>2</v>
      </c>
      <c r="L43" s="29">
        <v>47800</v>
      </c>
      <c r="M43" s="22"/>
      <c r="N43" s="20"/>
    </row>
    <row r="44" spans="1:14" ht="15">
      <c r="A44" s="26" t="s">
        <v>116</v>
      </c>
      <c r="B44" s="29">
        <v>800</v>
      </c>
      <c r="C44" s="31">
        <v>1.8</v>
      </c>
      <c r="D44" s="29">
        <v>1400</v>
      </c>
      <c r="E44" s="29"/>
      <c r="F44" s="29">
        <v>100</v>
      </c>
      <c r="G44" s="31">
        <v>2</v>
      </c>
      <c r="H44" s="29">
        <v>200</v>
      </c>
      <c r="I44" s="29"/>
      <c r="J44" s="29">
        <v>700</v>
      </c>
      <c r="K44" s="31">
        <v>1.7</v>
      </c>
      <c r="L44" s="29">
        <v>1200</v>
      </c>
      <c r="M44" s="22"/>
      <c r="N44" s="20"/>
    </row>
    <row r="45" spans="1:14" ht="15">
      <c r="A45" s="26" t="s">
        <v>117</v>
      </c>
      <c r="B45" s="29">
        <v>17400</v>
      </c>
      <c r="C45" s="31">
        <v>2</v>
      </c>
      <c r="D45" s="29">
        <v>34400</v>
      </c>
      <c r="E45" s="29"/>
      <c r="F45" s="29">
        <v>6700</v>
      </c>
      <c r="G45" s="31">
        <v>2.8</v>
      </c>
      <c r="H45" s="29">
        <v>18600</v>
      </c>
      <c r="I45" s="29"/>
      <c r="J45" s="29">
        <v>10700</v>
      </c>
      <c r="K45" s="31">
        <v>1.5</v>
      </c>
      <c r="L45" s="29">
        <v>15800</v>
      </c>
      <c r="M45" s="22"/>
      <c r="N45" s="20"/>
    </row>
    <row r="46" spans="1:14" ht="15">
      <c r="A46" s="26" t="s">
        <v>118</v>
      </c>
      <c r="B46" s="27">
        <v>0</v>
      </c>
      <c r="C46" s="28">
        <v>0</v>
      </c>
      <c r="D46" s="27">
        <v>0</v>
      </c>
      <c r="E46" s="29"/>
      <c r="F46" s="27">
        <v>0</v>
      </c>
      <c r="G46" s="28">
        <v>0</v>
      </c>
      <c r="H46" s="27">
        <v>0</v>
      </c>
      <c r="I46" s="29"/>
      <c r="J46" s="27">
        <v>0</v>
      </c>
      <c r="K46" s="28">
        <v>0</v>
      </c>
      <c r="L46" s="27">
        <v>0</v>
      </c>
      <c r="M46" s="22"/>
      <c r="N46" s="20"/>
    </row>
    <row r="47" spans="1:14" ht="15">
      <c r="A47" s="26" t="s">
        <v>119</v>
      </c>
      <c r="B47" s="29">
        <v>59200</v>
      </c>
      <c r="C47" s="31">
        <v>1.5</v>
      </c>
      <c r="D47" s="29">
        <v>86900</v>
      </c>
      <c r="E47" s="29"/>
      <c r="F47" s="29">
        <v>5500</v>
      </c>
      <c r="G47" s="31">
        <v>2.7</v>
      </c>
      <c r="H47" s="29">
        <v>14700</v>
      </c>
      <c r="I47" s="29"/>
      <c r="J47" s="29">
        <v>53700</v>
      </c>
      <c r="K47" s="31">
        <v>1.3</v>
      </c>
      <c r="L47" s="29">
        <v>72200</v>
      </c>
      <c r="M47" s="22"/>
      <c r="N47" s="20"/>
    </row>
    <row r="48" spans="1:14" ht="15">
      <c r="A48" s="26" t="s">
        <v>120</v>
      </c>
      <c r="B48" s="29">
        <v>11500</v>
      </c>
      <c r="C48" s="31">
        <v>2.1</v>
      </c>
      <c r="D48" s="29">
        <v>24200</v>
      </c>
      <c r="E48" s="29"/>
      <c r="F48" s="29">
        <v>3800</v>
      </c>
      <c r="G48" s="31">
        <v>2.6</v>
      </c>
      <c r="H48" s="29">
        <v>9900</v>
      </c>
      <c r="I48" s="29"/>
      <c r="J48" s="29">
        <v>7700</v>
      </c>
      <c r="K48" s="31">
        <v>1.9</v>
      </c>
      <c r="L48" s="29">
        <v>14300</v>
      </c>
      <c r="M48" s="22"/>
      <c r="N48" s="20"/>
    </row>
    <row r="49" spans="1:14" ht="15">
      <c r="A49" s="26" t="s">
        <v>121</v>
      </c>
      <c r="B49" s="29">
        <v>4900</v>
      </c>
      <c r="C49" s="31">
        <v>2</v>
      </c>
      <c r="D49" s="29">
        <v>9800</v>
      </c>
      <c r="E49" s="29"/>
      <c r="F49" s="29">
        <v>1100</v>
      </c>
      <c r="G49" s="31">
        <v>5</v>
      </c>
      <c r="H49" s="29">
        <v>5500</v>
      </c>
      <c r="I49" s="29"/>
      <c r="J49" s="29">
        <v>3800</v>
      </c>
      <c r="K49" s="31">
        <v>1.1</v>
      </c>
      <c r="L49" s="29">
        <v>4300</v>
      </c>
      <c r="M49" s="22"/>
      <c r="N49" s="20"/>
    </row>
    <row r="50" spans="1:14" ht="15">
      <c r="A50" s="26" t="s">
        <v>122</v>
      </c>
      <c r="B50" s="29">
        <v>28700</v>
      </c>
      <c r="C50" s="31">
        <v>2.4</v>
      </c>
      <c r="D50" s="29">
        <v>69400</v>
      </c>
      <c r="E50" s="29"/>
      <c r="F50" s="29">
        <v>11300</v>
      </c>
      <c r="G50" s="31">
        <v>3.3</v>
      </c>
      <c r="H50" s="29">
        <v>37100</v>
      </c>
      <c r="I50" s="29"/>
      <c r="J50" s="29">
        <v>17400</v>
      </c>
      <c r="K50" s="31">
        <v>1.9</v>
      </c>
      <c r="L50" s="29">
        <v>32300</v>
      </c>
      <c r="M50" s="22"/>
      <c r="N50" s="20"/>
    </row>
    <row r="51" spans="1:14" ht="15">
      <c r="A51" s="36" t="s">
        <v>123</v>
      </c>
      <c r="B51" s="29">
        <v>10000</v>
      </c>
      <c r="C51" s="31">
        <v>1.8</v>
      </c>
      <c r="D51" s="29">
        <v>17800</v>
      </c>
      <c r="E51" s="29"/>
      <c r="F51" s="29">
        <v>3500</v>
      </c>
      <c r="G51" s="31">
        <v>1.7</v>
      </c>
      <c r="H51" s="29">
        <v>6000</v>
      </c>
      <c r="I51" s="29"/>
      <c r="J51" s="29">
        <v>6500</v>
      </c>
      <c r="K51" s="31">
        <v>1.8</v>
      </c>
      <c r="L51" s="29">
        <v>11800</v>
      </c>
      <c r="M51" s="22"/>
      <c r="N51" s="20"/>
    </row>
    <row r="52" spans="1:14" ht="15">
      <c r="A52" s="26" t="s">
        <v>124</v>
      </c>
      <c r="B52" s="29">
        <v>18000</v>
      </c>
      <c r="C52" s="31">
        <v>2.6</v>
      </c>
      <c r="D52" s="29">
        <v>46500</v>
      </c>
      <c r="E52" s="29"/>
      <c r="F52" s="29">
        <v>9900</v>
      </c>
      <c r="G52" s="31">
        <v>2.9</v>
      </c>
      <c r="H52" s="29">
        <v>28300</v>
      </c>
      <c r="I52" s="29"/>
      <c r="J52" s="29">
        <v>8100</v>
      </c>
      <c r="K52" s="31">
        <v>2.2</v>
      </c>
      <c r="L52" s="29">
        <v>18200</v>
      </c>
      <c r="M52" s="22"/>
      <c r="N52" s="20"/>
    </row>
    <row r="53" spans="1:14" ht="15">
      <c r="A53" s="26" t="s">
        <v>125</v>
      </c>
      <c r="B53" s="29">
        <v>59400</v>
      </c>
      <c r="C53" s="31">
        <v>1.8</v>
      </c>
      <c r="D53" s="29">
        <v>106100</v>
      </c>
      <c r="E53" s="29"/>
      <c r="F53" s="29">
        <v>19500</v>
      </c>
      <c r="G53" s="31">
        <v>2</v>
      </c>
      <c r="H53" s="29">
        <v>38800</v>
      </c>
      <c r="I53" s="29"/>
      <c r="J53" s="29">
        <v>39900</v>
      </c>
      <c r="K53" s="31">
        <v>1.7</v>
      </c>
      <c r="L53" s="29">
        <v>67300</v>
      </c>
      <c r="M53" s="22"/>
      <c r="N53" s="20"/>
    </row>
    <row r="54" spans="1:14" ht="15">
      <c r="A54" s="26" t="s">
        <v>126</v>
      </c>
      <c r="B54" s="29">
        <v>900</v>
      </c>
      <c r="C54" s="31">
        <v>1.3</v>
      </c>
      <c r="D54" s="29">
        <v>1200</v>
      </c>
      <c r="E54" s="29"/>
      <c r="F54" s="29">
        <v>200</v>
      </c>
      <c r="G54" s="31">
        <v>2.5</v>
      </c>
      <c r="H54" s="29">
        <v>500</v>
      </c>
      <c r="I54" s="29"/>
      <c r="J54" s="29">
        <v>700</v>
      </c>
      <c r="K54" s="31">
        <v>1</v>
      </c>
      <c r="L54" s="29">
        <v>700</v>
      </c>
      <c r="M54" s="22"/>
      <c r="N54" s="20"/>
    </row>
    <row r="55" spans="1:14" ht="15">
      <c r="A55" s="26" t="s">
        <v>127</v>
      </c>
      <c r="B55" s="29">
        <v>16600</v>
      </c>
      <c r="C55" s="31">
        <v>1.6</v>
      </c>
      <c r="D55" s="29">
        <v>26900</v>
      </c>
      <c r="E55" s="29"/>
      <c r="F55" s="29">
        <v>2900</v>
      </c>
      <c r="G55" s="31">
        <v>1.7</v>
      </c>
      <c r="H55" s="29">
        <v>4800</v>
      </c>
      <c r="I55" s="29"/>
      <c r="J55" s="29">
        <v>13700</v>
      </c>
      <c r="K55" s="31">
        <v>1.6</v>
      </c>
      <c r="L55" s="29">
        <v>22100</v>
      </c>
      <c r="M55" s="22"/>
      <c r="N55" s="20"/>
    </row>
    <row r="56" spans="1:14" ht="15">
      <c r="A56" s="26" t="s">
        <v>128</v>
      </c>
      <c r="B56" s="29">
        <v>24600</v>
      </c>
      <c r="C56" s="31">
        <v>1.9</v>
      </c>
      <c r="D56" s="29">
        <v>47000</v>
      </c>
      <c r="E56" s="29"/>
      <c r="F56" s="29">
        <v>5500</v>
      </c>
      <c r="G56" s="31">
        <v>1.8</v>
      </c>
      <c r="H56" s="29">
        <v>9800</v>
      </c>
      <c r="I56" s="29"/>
      <c r="J56" s="29">
        <v>19100</v>
      </c>
      <c r="K56" s="31">
        <v>1.9</v>
      </c>
      <c r="L56" s="29">
        <v>37200</v>
      </c>
      <c r="M56" s="22"/>
      <c r="N56" s="20"/>
    </row>
    <row r="57" spans="1:14" ht="15">
      <c r="A57" s="26" t="s">
        <v>129</v>
      </c>
      <c r="B57" s="29">
        <v>14600</v>
      </c>
      <c r="C57" s="31">
        <v>1.9</v>
      </c>
      <c r="D57" s="29">
        <v>27900</v>
      </c>
      <c r="E57" s="29"/>
      <c r="F57" s="29">
        <v>4500</v>
      </c>
      <c r="G57" s="31">
        <v>2.7</v>
      </c>
      <c r="H57" s="29">
        <v>12200</v>
      </c>
      <c r="I57" s="29"/>
      <c r="J57" s="29">
        <v>10100</v>
      </c>
      <c r="K57" s="31">
        <v>1.6</v>
      </c>
      <c r="L57" s="29">
        <v>15700</v>
      </c>
      <c r="M57" s="22"/>
      <c r="N57" s="20"/>
    </row>
    <row r="58" spans="1:14" ht="15">
      <c r="A58" s="26" t="s">
        <v>130</v>
      </c>
      <c r="B58" s="29">
        <v>10700</v>
      </c>
      <c r="C58" s="31">
        <v>2</v>
      </c>
      <c r="D58" s="29">
        <v>21400</v>
      </c>
      <c r="E58" s="29"/>
      <c r="F58" s="29">
        <v>2400</v>
      </c>
      <c r="G58" s="31">
        <v>3.6</v>
      </c>
      <c r="H58" s="29">
        <v>8700</v>
      </c>
      <c r="I58" s="29"/>
      <c r="J58" s="29">
        <v>8300</v>
      </c>
      <c r="K58" s="31">
        <v>1.5</v>
      </c>
      <c r="L58" s="29">
        <v>12700</v>
      </c>
      <c r="M58" s="22"/>
      <c r="N58" s="20"/>
    </row>
    <row r="59" spans="1:14" ht="15">
      <c r="A59" s="26" t="s">
        <v>131</v>
      </c>
      <c r="B59" s="29">
        <v>500</v>
      </c>
      <c r="C59" s="31">
        <v>2</v>
      </c>
      <c r="D59" s="29">
        <v>1000</v>
      </c>
      <c r="E59" s="29"/>
      <c r="F59" s="29">
        <v>200</v>
      </c>
      <c r="G59" s="31">
        <v>3</v>
      </c>
      <c r="H59" s="29">
        <v>600</v>
      </c>
      <c r="I59" s="29"/>
      <c r="J59" s="29">
        <v>300</v>
      </c>
      <c r="K59" s="31">
        <v>1.3</v>
      </c>
      <c r="L59" s="29">
        <v>400</v>
      </c>
      <c r="M59" s="22"/>
      <c r="N59" s="20"/>
    </row>
    <row r="60" spans="1:14" ht="15">
      <c r="A60" s="26" t="s">
        <v>132</v>
      </c>
      <c r="B60" s="29">
        <v>35900</v>
      </c>
      <c r="C60" s="31">
        <v>1.8</v>
      </c>
      <c r="D60" s="29">
        <v>66200</v>
      </c>
      <c r="E60" s="29"/>
      <c r="F60" s="29">
        <v>13800</v>
      </c>
      <c r="G60" s="31">
        <v>2.4</v>
      </c>
      <c r="H60" s="29">
        <v>33400</v>
      </c>
      <c r="I60" s="29"/>
      <c r="J60" s="29">
        <v>22100</v>
      </c>
      <c r="K60" s="31">
        <v>1.5</v>
      </c>
      <c r="L60" s="29">
        <v>32800</v>
      </c>
      <c r="M60" s="22"/>
      <c r="N60" s="20"/>
    </row>
    <row r="61" spans="1:14" ht="15">
      <c r="A61" s="26" t="s">
        <v>133</v>
      </c>
      <c r="B61" s="29">
        <v>11200</v>
      </c>
      <c r="C61" s="31">
        <v>2.5</v>
      </c>
      <c r="D61" s="29">
        <v>27600</v>
      </c>
      <c r="E61" s="29"/>
      <c r="F61" s="29">
        <v>8800</v>
      </c>
      <c r="G61" s="31">
        <v>2.2</v>
      </c>
      <c r="H61" s="29">
        <v>19600</v>
      </c>
      <c r="I61" s="29"/>
      <c r="J61" s="29">
        <v>2400</v>
      </c>
      <c r="K61" s="31">
        <v>3.3</v>
      </c>
      <c r="L61" s="29">
        <v>8000</v>
      </c>
      <c r="M61" s="22"/>
      <c r="N61" s="20"/>
    </row>
    <row r="62" spans="1:14" ht="15">
      <c r="A62" s="26" t="s">
        <v>134</v>
      </c>
      <c r="B62" s="29">
        <v>400</v>
      </c>
      <c r="C62" s="31">
        <v>1.5</v>
      </c>
      <c r="D62" s="29">
        <v>600</v>
      </c>
      <c r="E62" s="29"/>
      <c r="F62" s="29">
        <v>200</v>
      </c>
      <c r="G62" s="31">
        <v>2</v>
      </c>
      <c r="H62" s="29">
        <v>400</v>
      </c>
      <c r="I62" s="29"/>
      <c r="J62" s="29">
        <v>200</v>
      </c>
      <c r="K62" s="31">
        <v>1</v>
      </c>
      <c r="L62" s="29">
        <v>200</v>
      </c>
      <c r="M62" s="22"/>
      <c r="N62" s="20"/>
    </row>
    <row r="63" spans="1:14" ht="15">
      <c r="A63" s="26" t="s">
        <v>135</v>
      </c>
      <c r="B63" s="29">
        <v>26500</v>
      </c>
      <c r="C63" s="31">
        <v>3.6</v>
      </c>
      <c r="D63" s="29">
        <v>95500</v>
      </c>
      <c r="E63" s="29"/>
      <c r="F63" s="29">
        <v>14700</v>
      </c>
      <c r="G63" s="31">
        <v>3.8</v>
      </c>
      <c r="H63" s="29">
        <v>56400</v>
      </c>
      <c r="I63" s="29"/>
      <c r="J63" s="29">
        <v>11800</v>
      </c>
      <c r="K63" s="31">
        <v>3.3</v>
      </c>
      <c r="L63" s="29">
        <v>39100</v>
      </c>
      <c r="M63" s="22"/>
      <c r="N63" s="20"/>
    </row>
    <row r="64" spans="1:14" ht="15">
      <c r="A64" s="26" t="s">
        <v>136</v>
      </c>
      <c r="B64" s="29">
        <v>16900</v>
      </c>
      <c r="C64" s="31">
        <v>2.6</v>
      </c>
      <c r="D64" s="29">
        <v>43900</v>
      </c>
      <c r="E64" s="29"/>
      <c r="F64" s="29">
        <v>10000</v>
      </c>
      <c r="G64" s="31">
        <v>2.6</v>
      </c>
      <c r="H64" s="29">
        <v>25800</v>
      </c>
      <c r="I64" s="29"/>
      <c r="J64" s="29">
        <v>6900</v>
      </c>
      <c r="K64" s="31">
        <v>2.6</v>
      </c>
      <c r="L64" s="29">
        <v>18100</v>
      </c>
      <c r="M64" s="22"/>
      <c r="N64" s="20"/>
    </row>
    <row r="65" spans="1:14" ht="15">
      <c r="A65" s="13"/>
      <c r="B65" s="34"/>
      <c r="C65" s="35"/>
      <c r="D65" s="34"/>
      <c r="E65" s="34"/>
      <c r="F65" s="34"/>
      <c r="G65" s="35"/>
      <c r="H65" s="34"/>
      <c r="I65" s="34"/>
      <c r="J65" s="34"/>
      <c r="K65" s="35"/>
      <c r="L65" s="34"/>
      <c r="M65" s="22"/>
      <c r="N65" s="20"/>
    </row>
    <row r="66" spans="1:14" ht="15">
      <c r="A66" s="15" t="s">
        <v>166</v>
      </c>
      <c r="B66" s="36"/>
      <c r="C66" s="37"/>
      <c r="D66" s="36"/>
      <c r="E66" s="36"/>
      <c r="F66" s="36"/>
      <c r="G66" s="37"/>
      <c r="H66" s="36"/>
      <c r="I66" s="36"/>
      <c r="J66" s="22"/>
      <c r="K66" s="37"/>
      <c r="L66" s="22"/>
      <c r="M66" s="22"/>
      <c r="N66" s="20"/>
    </row>
    <row r="67" spans="1:14" ht="15">
      <c r="A67" s="20"/>
      <c r="B67" s="22"/>
      <c r="C67" s="38"/>
      <c r="D67" s="22"/>
      <c r="E67" s="22"/>
      <c r="F67" s="22"/>
      <c r="G67" s="38"/>
      <c r="H67" s="22"/>
      <c r="I67" s="22"/>
      <c r="J67" s="22"/>
      <c r="K67" s="38"/>
      <c r="L67" s="22"/>
      <c r="M67" s="22"/>
      <c r="N67" s="20"/>
    </row>
    <row r="68" spans="1:14" ht="15">
      <c r="A68" s="15" t="s">
        <v>163</v>
      </c>
      <c r="B68" s="36"/>
      <c r="C68" s="37"/>
      <c r="D68" s="36"/>
      <c r="E68" s="36"/>
      <c r="F68" s="36"/>
      <c r="G68" s="37"/>
      <c r="H68" s="36"/>
      <c r="I68" s="22"/>
      <c r="J68" s="22"/>
      <c r="K68" s="37"/>
      <c r="L68" s="22"/>
      <c r="M68" s="22"/>
      <c r="N68" s="20"/>
    </row>
    <row r="69" spans="1:14" ht="15">
      <c r="A69" s="15"/>
      <c r="B69" s="36"/>
      <c r="C69" s="37"/>
      <c r="D69" s="36"/>
      <c r="E69" s="36"/>
      <c r="F69" s="36"/>
      <c r="G69" s="37"/>
      <c r="H69" s="36"/>
      <c r="I69" s="22"/>
      <c r="J69" s="22"/>
      <c r="K69" s="37"/>
      <c r="L69" s="22"/>
      <c r="M69" s="22"/>
      <c r="N69" s="20"/>
    </row>
    <row r="70" spans="1:14" ht="15">
      <c r="A70" s="20"/>
      <c r="B70" s="22"/>
      <c r="C70" s="38"/>
      <c r="D70" s="22"/>
      <c r="E70" s="22"/>
      <c r="F70" s="22"/>
      <c r="G70" s="38"/>
      <c r="H70" s="22"/>
      <c r="I70" s="36"/>
      <c r="J70" s="36"/>
      <c r="K70" s="37"/>
      <c r="L70" s="36"/>
      <c r="M70" s="22"/>
      <c r="N70" s="20"/>
    </row>
    <row r="71" spans="1:14" ht="15">
      <c r="A71" s="15" t="s">
        <v>176</v>
      </c>
      <c r="B71" s="36"/>
      <c r="C71" s="37"/>
      <c r="D71" s="36"/>
      <c r="E71" s="36"/>
      <c r="F71" s="36"/>
      <c r="G71" s="37"/>
      <c r="H71" s="36"/>
      <c r="I71" s="36"/>
      <c r="J71" s="36"/>
      <c r="K71" s="37"/>
      <c r="L71" s="22"/>
      <c r="M71" s="22"/>
      <c r="N71" s="20"/>
    </row>
    <row r="72" spans="1:14" ht="15">
      <c r="A72" s="15" t="s">
        <v>175</v>
      </c>
      <c r="B72" s="36"/>
      <c r="C72" s="37"/>
      <c r="D72" s="36"/>
      <c r="E72" s="36"/>
      <c r="F72" s="36"/>
      <c r="G72" s="37"/>
      <c r="H72" s="36"/>
      <c r="I72" s="36"/>
      <c r="J72" s="36"/>
      <c r="K72" s="38"/>
      <c r="L72" s="22"/>
      <c r="M72" s="22"/>
      <c r="N72" s="20"/>
    </row>
    <row r="73" spans="1:14" ht="15">
      <c r="A73" s="66" t="s">
        <v>181</v>
      </c>
      <c r="B73" s="22"/>
      <c r="C73" s="38"/>
      <c r="D73" s="22"/>
      <c r="E73" s="22"/>
      <c r="F73" s="22"/>
      <c r="G73" s="38"/>
      <c r="H73" s="22"/>
      <c r="I73" s="22"/>
      <c r="J73" s="22"/>
      <c r="K73" s="38"/>
      <c r="L73" s="22"/>
      <c r="M73" s="22"/>
      <c r="N73" s="20"/>
    </row>
    <row r="74" spans="1:14" ht="15">
      <c r="A74" s="20"/>
      <c r="B74" s="22"/>
      <c r="C74" s="38"/>
      <c r="D74" s="22"/>
      <c r="E74" s="22"/>
      <c r="F74" s="22"/>
      <c r="G74" s="38"/>
      <c r="H74" s="22"/>
      <c r="I74" s="22"/>
      <c r="J74" s="22"/>
      <c r="K74" s="38"/>
      <c r="L74" s="22"/>
      <c r="M74" s="22"/>
      <c r="N74" s="20"/>
    </row>
    <row r="75" spans="1:14" ht="15">
      <c r="A75" s="20"/>
      <c r="B75" s="22"/>
      <c r="C75" s="38"/>
      <c r="D75" s="22"/>
      <c r="E75" s="22"/>
      <c r="F75" s="22"/>
      <c r="G75" s="38"/>
      <c r="H75" s="22"/>
      <c r="I75" s="22"/>
      <c r="J75" s="22"/>
      <c r="K75" s="38"/>
      <c r="L75" s="22"/>
      <c r="M75" s="22"/>
      <c r="N75" s="20"/>
    </row>
    <row r="76" spans="1:14" ht="15">
      <c r="A76" s="20"/>
      <c r="B76" s="22"/>
      <c r="C76" s="38"/>
      <c r="D76" s="22"/>
      <c r="E76" s="22"/>
      <c r="F76" s="22"/>
      <c r="G76" s="38"/>
      <c r="H76" s="22"/>
      <c r="I76" s="22"/>
      <c r="J76" s="22"/>
      <c r="K76" s="38"/>
      <c r="L76" s="22"/>
      <c r="M76" s="22"/>
      <c r="N76" s="20"/>
    </row>
    <row r="77" spans="1:14" ht="15">
      <c r="A77" s="20"/>
      <c r="B77" s="22"/>
      <c r="C77" s="38"/>
      <c r="D77" s="22"/>
      <c r="E77" s="22"/>
      <c r="F77" s="22"/>
      <c r="G77" s="38"/>
      <c r="H77" s="22"/>
      <c r="I77" s="22"/>
      <c r="J77" s="22"/>
      <c r="K77" s="38"/>
      <c r="L77" s="22"/>
      <c r="M77" s="22"/>
      <c r="N77" s="20"/>
    </row>
    <row r="78" spans="1:14" ht="15">
      <c r="A78" s="20"/>
      <c r="B78" s="22"/>
      <c r="C78" s="38"/>
      <c r="D78" s="22"/>
      <c r="E78" s="22"/>
      <c r="F78" s="22"/>
      <c r="G78" s="38"/>
      <c r="H78" s="22"/>
      <c r="I78" s="22"/>
      <c r="J78" s="22"/>
      <c r="K78" s="38"/>
      <c r="L78" s="22"/>
      <c r="M78" s="22"/>
      <c r="N78" s="20"/>
    </row>
    <row r="79" spans="1:14" ht="15">
      <c r="A79" s="20"/>
      <c r="B79" s="22"/>
      <c r="C79" s="38"/>
      <c r="D79" s="22"/>
      <c r="E79" s="22"/>
      <c r="F79" s="22"/>
      <c r="G79" s="38"/>
      <c r="H79" s="22"/>
      <c r="I79" s="22"/>
      <c r="J79" s="22"/>
      <c r="K79" s="38"/>
      <c r="L79" s="22"/>
      <c r="M79" s="22"/>
      <c r="N79" s="20"/>
    </row>
    <row r="80" spans="1:14" ht="15">
      <c r="A80" s="20"/>
      <c r="B80" s="22"/>
      <c r="C80" s="38"/>
      <c r="D80" s="22"/>
      <c r="E80" s="22"/>
      <c r="F80" s="22"/>
      <c r="G80" s="38"/>
      <c r="H80" s="22"/>
      <c r="I80" s="22"/>
      <c r="J80" s="22"/>
      <c r="K80" s="38"/>
      <c r="L80" s="22"/>
      <c r="M80" s="22"/>
      <c r="N80" s="20"/>
    </row>
    <row r="81" spans="1:14" ht="15">
      <c r="A81" s="20"/>
      <c r="B81" s="22"/>
      <c r="C81" s="38"/>
      <c r="D81" s="22"/>
      <c r="E81" s="22"/>
      <c r="F81" s="22"/>
      <c r="G81" s="38"/>
      <c r="H81" s="22"/>
      <c r="I81" s="22"/>
      <c r="J81" s="22"/>
      <c r="K81" s="38"/>
      <c r="L81" s="22"/>
      <c r="M81" s="22"/>
      <c r="N81" s="20"/>
    </row>
  </sheetData>
  <sheetProtection/>
  <mergeCells count="3">
    <mergeCell ref="B4:D4"/>
    <mergeCell ref="F4:H4"/>
    <mergeCell ref="J4:L4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  <col min="6" max="8" width="13.77734375" style="0" customWidth="1"/>
    <col min="9" max="9" width="2.77734375" style="0" customWidth="1"/>
  </cols>
  <sheetData>
    <row r="1" spans="1:12" ht="20.25">
      <c r="A1" s="45" t="s">
        <v>11</v>
      </c>
      <c r="B1" s="45"/>
      <c r="C1" s="45"/>
      <c r="D1" s="45"/>
      <c r="E1" s="45"/>
      <c r="F1" s="47"/>
      <c r="G1" s="15"/>
      <c r="H1" s="20"/>
      <c r="I1" s="47"/>
      <c r="J1" s="20"/>
      <c r="K1" s="20"/>
      <c r="L1" s="20"/>
    </row>
    <row r="2" spans="1:12" ht="20.25">
      <c r="A2" s="46" t="s">
        <v>172</v>
      </c>
      <c r="B2" s="46"/>
      <c r="C2" s="46"/>
      <c r="D2" s="46"/>
      <c r="E2" s="46"/>
      <c r="F2" s="15"/>
      <c r="G2" s="15"/>
      <c r="H2" s="20"/>
      <c r="I2" s="47"/>
      <c r="J2" s="20"/>
      <c r="K2" s="20"/>
      <c r="L2" s="20"/>
    </row>
    <row r="3" spans="1:12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13"/>
      <c r="B4" s="61" t="s">
        <v>160</v>
      </c>
      <c r="C4" s="61"/>
      <c r="D4" s="62"/>
      <c r="E4" s="13"/>
      <c r="F4" s="61" t="s">
        <v>2</v>
      </c>
      <c r="G4" s="61"/>
      <c r="H4" s="62"/>
      <c r="I4" s="14"/>
      <c r="J4" s="63" t="s">
        <v>3</v>
      </c>
      <c r="K4" s="64"/>
      <c r="L4" s="64"/>
    </row>
    <row r="5" spans="1:12" ht="28.5">
      <c r="A5" s="15" t="s">
        <v>154</v>
      </c>
      <c r="B5" s="16" t="s">
        <v>142</v>
      </c>
      <c r="C5" s="16" t="s">
        <v>143</v>
      </c>
      <c r="D5" s="17" t="s">
        <v>144</v>
      </c>
      <c r="E5" s="55"/>
      <c r="F5" s="16" t="s">
        <v>142</v>
      </c>
      <c r="G5" s="16" t="s">
        <v>143</v>
      </c>
      <c r="H5" s="17" t="s">
        <v>144</v>
      </c>
      <c r="I5" s="18"/>
      <c r="J5" s="16" t="s">
        <v>142</v>
      </c>
      <c r="K5" s="16" t="s">
        <v>143</v>
      </c>
      <c r="L5" s="17" t="s">
        <v>144</v>
      </c>
    </row>
    <row r="6" spans="1:12" ht="15">
      <c r="A6" s="13"/>
      <c r="B6" s="19"/>
      <c r="C6" s="19"/>
      <c r="D6" s="19"/>
      <c r="E6" s="21"/>
      <c r="F6" s="19"/>
      <c r="G6" s="19"/>
      <c r="H6" s="19"/>
      <c r="I6" s="20"/>
      <c r="J6" s="20"/>
      <c r="K6" s="21"/>
      <c r="L6" s="20"/>
    </row>
    <row r="7" spans="1:12" ht="15">
      <c r="A7" s="15" t="s">
        <v>1</v>
      </c>
      <c r="B7" s="24">
        <f>SUM(B8:B64)</f>
        <v>1850000</v>
      </c>
      <c r="C7" s="23">
        <v>1.99</v>
      </c>
      <c r="D7" s="24">
        <f>SUM(D8:D64)</f>
        <v>3680000</v>
      </c>
      <c r="E7" s="15"/>
      <c r="F7" s="24">
        <f>SUM(F8:F64)</f>
        <v>600000</v>
      </c>
      <c r="G7" s="23">
        <v>2.8</v>
      </c>
      <c r="H7" s="24">
        <f>SUM(H8:H64)</f>
        <v>1680000</v>
      </c>
      <c r="I7" s="19"/>
      <c r="J7" s="24">
        <f>SUM(J8:J64)</f>
        <v>1250000</v>
      </c>
      <c r="K7" s="23">
        <v>1.6</v>
      </c>
      <c r="L7" s="24">
        <f>SUM(L8:L64)</f>
        <v>2000000</v>
      </c>
    </row>
    <row r="8" spans="1:12" ht="15">
      <c r="A8" s="26" t="s">
        <v>80</v>
      </c>
      <c r="B8" s="29">
        <f aca="true" t="shared" si="0" ref="B8:B13">+F8+J8</f>
        <v>25600</v>
      </c>
      <c r="C8" s="59">
        <v>1.3</v>
      </c>
      <c r="D8" s="29">
        <f aca="true" t="shared" si="1" ref="D8:D13">+H8+L8</f>
        <v>34300</v>
      </c>
      <c r="E8" s="29"/>
      <c r="F8" s="29">
        <v>6400</v>
      </c>
      <c r="G8" s="59">
        <v>2</v>
      </c>
      <c r="H8" s="29">
        <v>12600</v>
      </c>
      <c r="I8" s="29"/>
      <c r="J8" s="29">
        <v>19200</v>
      </c>
      <c r="K8" s="59">
        <v>1.1</v>
      </c>
      <c r="L8" s="29">
        <v>21700</v>
      </c>
    </row>
    <row r="9" spans="1:12" ht="15">
      <c r="A9" s="26" t="s">
        <v>81</v>
      </c>
      <c r="B9" s="29">
        <f t="shared" si="0"/>
        <v>41400</v>
      </c>
      <c r="C9" s="59">
        <v>1.8</v>
      </c>
      <c r="D9" s="29">
        <f t="shared" si="1"/>
        <v>76500</v>
      </c>
      <c r="E9" s="29"/>
      <c r="F9" s="29">
        <v>7500</v>
      </c>
      <c r="G9" s="59">
        <v>3.7</v>
      </c>
      <c r="H9" s="29">
        <v>27600</v>
      </c>
      <c r="I9" s="29"/>
      <c r="J9" s="29">
        <v>33900</v>
      </c>
      <c r="K9" s="59">
        <v>1.4</v>
      </c>
      <c r="L9" s="29">
        <v>48900</v>
      </c>
    </row>
    <row r="10" spans="1:12" ht="15">
      <c r="A10" s="26" t="s">
        <v>82</v>
      </c>
      <c r="B10" s="29">
        <f t="shared" si="0"/>
        <v>26100</v>
      </c>
      <c r="C10" s="59">
        <v>1.4</v>
      </c>
      <c r="D10" s="29">
        <f t="shared" si="1"/>
        <v>37200</v>
      </c>
      <c r="E10" s="29"/>
      <c r="F10" s="29">
        <v>4200</v>
      </c>
      <c r="G10" s="59">
        <v>2.4</v>
      </c>
      <c r="H10" s="29">
        <v>10100</v>
      </c>
      <c r="I10" s="29"/>
      <c r="J10" s="29">
        <v>21900</v>
      </c>
      <c r="K10" s="59">
        <v>1.2</v>
      </c>
      <c r="L10" s="29">
        <v>27100</v>
      </c>
    </row>
    <row r="11" spans="1:12" ht="15">
      <c r="A11" s="26" t="s">
        <v>83</v>
      </c>
      <c r="B11" s="29">
        <f t="shared" si="0"/>
        <v>48000</v>
      </c>
      <c r="C11" s="59">
        <v>1.7</v>
      </c>
      <c r="D11" s="29">
        <f t="shared" si="1"/>
        <v>83500</v>
      </c>
      <c r="E11" s="29"/>
      <c r="F11" s="29">
        <v>9800</v>
      </c>
      <c r="G11" s="59">
        <v>2.8</v>
      </c>
      <c r="H11" s="29">
        <v>27100</v>
      </c>
      <c r="I11" s="29"/>
      <c r="J11" s="29">
        <v>38200</v>
      </c>
      <c r="K11" s="59">
        <v>1.5</v>
      </c>
      <c r="L11" s="29">
        <v>56400</v>
      </c>
    </row>
    <row r="12" spans="1:12" ht="15">
      <c r="A12" s="26" t="s">
        <v>84</v>
      </c>
      <c r="B12" s="29">
        <f t="shared" si="0"/>
        <v>43100</v>
      </c>
      <c r="C12" s="59">
        <v>2.5</v>
      </c>
      <c r="D12" s="29">
        <f t="shared" si="1"/>
        <v>107700</v>
      </c>
      <c r="E12" s="29"/>
      <c r="F12" s="29">
        <v>29800</v>
      </c>
      <c r="G12" s="59">
        <v>2.8</v>
      </c>
      <c r="H12" s="29">
        <v>82100</v>
      </c>
      <c r="I12" s="29"/>
      <c r="J12" s="29">
        <v>13300</v>
      </c>
      <c r="K12" s="59">
        <v>1.9</v>
      </c>
      <c r="L12" s="29">
        <v>25600</v>
      </c>
    </row>
    <row r="13" spans="1:12" ht="15">
      <c r="A13" s="26" t="s">
        <v>85</v>
      </c>
      <c r="B13" s="29">
        <f t="shared" si="0"/>
        <v>50700</v>
      </c>
      <c r="C13" s="59">
        <v>1.8</v>
      </c>
      <c r="D13" s="29">
        <f t="shared" si="1"/>
        <v>92800</v>
      </c>
      <c r="E13" s="29"/>
      <c r="F13" s="29">
        <v>6600</v>
      </c>
      <c r="G13" s="59">
        <v>2.9</v>
      </c>
      <c r="H13" s="29">
        <v>18900</v>
      </c>
      <c r="I13" s="29"/>
      <c r="J13" s="29">
        <v>44100</v>
      </c>
      <c r="K13" s="59">
        <v>1.7</v>
      </c>
      <c r="L13" s="29">
        <v>73900</v>
      </c>
    </row>
    <row r="14" spans="1:12" ht="15">
      <c r="A14" s="26" t="s">
        <v>86</v>
      </c>
      <c r="B14" s="29">
        <f aca="true" t="shared" si="2" ref="B14:B19">+F14+J14</f>
        <v>17300</v>
      </c>
      <c r="C14" s="59">
        <v>1.4</v>
      </c>
      <c r="D14" s="29">
        <f aca="true" t="shared" si="3" ref="D14:D19">+H14+L14</f>
        <v>24800</v>
      </c>
      <c r="E14" s="29"/>
      <c r="F14" s="29">
        <v>3700</v>
      </c>
      <c r="G14" s="59">
        <v>2.1</v>
      </c>
      <c r="H14" s="29">
        <v>7800</v>
      </c>
      <c r="I14" s="29"/>
      <c r="J14" s="29">
        <v>13600</v>
      </c>
      <c r="K14" s="59">
        <v>1.3</v>
      </c>
      <c r="L14" s="29">
        <v>17000</v>
      </c>
    </row>
    <row r="15" spans="1:12" ht="15">
      <c r="A15" s="26" t="s">
        <v>87</v>
      </c>
      <c r="B15" s="29">
        <f t="shared" si="2"/>
        <v>51200</v>
      </c>
      <c r="C15" s="59">
        <v>1.9</v>
      </c>
      <c r="D15" s="29">
        <f t="shared" si="3"/>
        <v>95800</v>
      </c>
      <c r="E15" s="29"/>
      <c r="F15" s="29">
        <v>13300</v>
      </c>
      <c r="G15" s="59">
        <v>2.8</v>
      </c>
      <c r="H15" s="29">
        <v>36600</v>
      </c>
      <c r="I15" s="29"/>
      <c r="J15" s="29">
        <v>37900</v>
      </c>
      <c r="K15" s="59">
        <v>1.6</v>
      </c>
      <c r="L15" s="29">
        <v>59200</v>
      </c>
    </row>
    <row r="16" spans="1:12" ht="15">
      <c r="A16" s="26" t="s">
        <v>88</v>
      </c>
      <c r="B16" s="29">
        <f t="shared" si="2"/>
        <v>31200</v>
      </c>
      <c r="C16" s="59">
        <v>2.2</v>
      </c>
      <c r="D16" s="29">
        <f t="shared" si="3"/>
        <v>68700</v>
      </c>
      <c r="E16" s="29"/>
      <c r="F16" s="29">
        <v>9400</v>
      </c>
      <c r="G16" s="59">
        <v>2.5</v>
      </c>
      <c r="H16" s="29">
        <v>23300</v>
      </c>
      <c r="I16" s="29"/>
      <c r="J16" s="29">
        <v>21800</v>
      </c>
      <c r="K16" s="59">
        <v>2.1</v>
      </c>
      <c r="L16" s="29">
        <v>45400</v>
      </c>
    </row>
    <row r="17" spans="1:12" ht="15">
      <c r="A17" s="26" t="s">
        <v>89</v>
      </c>
      <c r="B17" s="29">
        <f>+F17+J17</f>
        <v>29700</v>
      </c>
      <c r="C17" s="59">
        <v>1.4</v>
      </c>
      <c r="D17" s="29">
        <f>+H17+L17</f>
        <v>41500</v>
      </c>
      <c r="E17" s="29"/>
      <c r="F17" s="29">
        <v>10000</v>
      </c>
      <c r="G17" s="59">
        <v>1.7</v>
      </c>
      <c r="H17" s="29">
        <v>17100</v>
      </c>
      <c r="I17" s="29"/>
      <c r="J17" s="29">
        <v>19700</v>
      </c>
      <c r="K17" s="59">
        <v>1.2</v>
      </c>
      <c r="L17" s="29">
        <v>24400</v>
      </c>
    </row>
    <row r="18" spans="1:12" ht="15">
      <c r="A18" s="26" t="s">
        <v>90</v>
      </c>
      <c r="B18" s="29">
        <f t="shared" si="2"/>
        <v>32600</v>
      </c>
      <c r="C18" s="59">
        <v>2.5</v>
      </c>
      <c r="D18" s="29">
        <f t="shared" si="3"/>
        <v>83000</v>
      </c>
      <c r="E18" s="29"/>
      <c r="F18" s="29">
        <v>9000</v>
      </c>
      <c r="G18" s="59">
        <v>3.3</v>
      </c>
      <c r="H18" s="29">
        <v>29300</v>
      </c>
      <c r="I18" s="29"/>
      <c r="J18" s="29">
        <v>23600</v>
      </c>
      <c r="K18" s="59">
        <v>2.3</v>
      </c>
      <c r="L18" s="29">
        <v>53700</v>
      </c>
    </row>
    <row r="19" spans="1:12" ht="15">
      <c r="A19" s="26" t="s">
        <v>91</v>
      </c>
      <c r="B19" s="29">
        <f t="shared" si="2"/>
        <v>53600</v>
      </c>
      <c r="C19" s="59">
        <v>1.6</v>
      </c>
      <c r="D19" s="29">
        <f t="shared" si="3"/>
        <v>87500</v>
      </c>
      <c r="E19" s="29"/>
      <c r="F19" s="29">
        <v>12800</v>
      </c>
      <c r="G19" s="59">
        <v>2.6</v>
      </c>
      <c r="H19" s="29">
        <v>33100</v>
      </c>
      <c r="I19" s="29"/>
      <c r="J19" s="29">
        <v>40800</v>
      </c>
      <c r="K19" s="59">
        <v>1.3</v>
      </c>
      <c r="L19" s="29">
        <v>54400</v>
      </c>
    </row>
    <row r="20" spans="1:12" ht="15">
      <c r="A20" s="26" t="s">
        <v>92</v>
      </c>
      <c r="B20" s="29">
        <f aca="true" t="shared" si="4" ref="B20:B25">+F20+J20</f>
        <v>29800</v>
      </c>
      <c r="C20" s="59">
        <v>1.8</v>
      </c>
      <c r="D20" s="29">
        <f aca="true" t="shared" si="5" ref="D20:D25">+H20+L20</f>
        <v>53400</v>
      </c>
      <c r="E20" s="29"/>
      <c r="F20" s="29">
        <v>11400</v>
      </c>
      <c r="G20" s="59">
        <v>2.6</v>
      </c>
      <c r="H20" s="29">
        <v>29200</v>
      </c>
      <c r="I20" s="29"/>
      <c r="J20" s="29">
        <v>18400</v>
      </c>
      <c r="K20" s="59">
        <v>1.3</v>
      </c>
      <c r="L20" s="29">
        <v>24200</v>
      </c>
    </row>
    <row r="21" spans="1:12" ht="15">
      <c r="A21" s="26" t="s">
        <v>93</v>
      </c>
      <c r="B21" s="29">
        <f t="shared" si="4"/>
        <v>41000</v>
      </c>
      <c r="C21" s="59">
        <v>2</v>
      </c>
      <c r="D21" s="29">
        <f t="shared" si="5"/>
        <v>82700</v>
      </c>
      <c r="E21" s="29"/>
      <c r="F21" s="29">
        <v>10400</v>
      </c>
      <c r="G21" s="59">
        <v>2.8</v>
      </c>
      <c r="H21" s="29">
        <v>29000</v>
      </c>
      <c r="I21" s="29"/>
      <c r="J21" s="29">
        <v>30600</v>
      </c>
      <c r="K21" s="59">
        <v>1.8</v>
      </c>
      <c r="L21" s="29">
        <v>53700</v>
      </c>
    </row>
    <row r="22" spans="1:12" ht="15">
      <c r="A22" s="26" t="s">
        <v>94</v>
      </c>
      <c r="B22" s="29">
        <f t="shared" si="4"/>
        <v>13800</v>
      </c>
      <c r="C22" s="59">
        <v>1.5</v>
      </c>
      <c r="D22" s="29">
        <f t="shared" si="5"/>
        <v>21200</v>
      </c>
      <c r="E22" s="29"/>
      <c r="F22" s="29">
        <v>5600</v>
      </c>
      <c r="G22" s="59">
        <v>2.1</v>
      </c>
      <c r="H22" s="29">
        <v>11700</v>
      </c>
      <c r="I22" s="29"/>
      <c r="J22" s="29">
        <v>8200</v>
      </c>
      <c r="K22" s="59">
        <v>1.2</v>
      </c>
      <c r="L22" s="29">
        <v>9500</v>
      </c>
    </row>
    <row r="23" spans="1:12" ht="15">
      <c r="A23" s="26" t="s">
        <v>95</v>
      </c>
      <c r="B23" s="29">
        <f t="shared" si="4"/>
        <v>38400</v>
      </c>
      <c r="C23" s="59">
        <v>2.2</v>
      </c>
      <c r="D23" s="29">
        <f t="shared" si="5"/>
        <v>84100</v>
      </c>
      <c r="E23" s="29"/>
      <c r="F23" s="29">
        <v>9400</v>
      </c>
      <c r="G23" s="59">
        <v>3.3</v>
      </c>
      <c r="H23" s="29">
        <v>30700</v>
      </c>
      <c r="I23" s="29"/>
      <c r="J23" s="29">
        <v>29000</v>
      </c>
      <c r="K23" s="59">
        <v>1.8</v>
      </c>
      <c r="L23" s="29">
        <v>53400</v>
      </c>
    </row>
    <row r="24" spans="1:12" ht="15">
      <c r="A24" s="26" t="s">
        <v>96</v>
      </c>
      <c r="B24" s="29">
        <f t="shared" si="4"/>
        <v>10300</v>
      </c>
      <c r="C24" s="59">
        <v>2.4</v>
      </c>
      <c r="D24" s="29">
        <f t="shared" si="5"/>
        <v>24400</v>
      </c>
      <c r="E24" s="29"/>
      <c r="F24" s="29">
        <v>3700</v>
      </c>
      <c r="G24" s="59">
        <v>3.7</v>
      </c>
      <c r="H24" s="29">
        <v>13800</v>
      </c>
      <c r="I24" s="29"/>
      <c r="J24" s="29">
        <v>6600</v>
      </c>
      <c r="K24" s="59">
        <v>1.6</v>
      </c>
      <c r="L24" s="29">
        <v>10600</v>
      </c>
    </row>
    <row r="25" spans="1:12" ht="15">
      <c r="A25" s="26" t="s">
        <v>97</v>
      </c>
      <c r="B25" s="29">
        <f t="shared" si="4"/>
        <v>21800</v>
      </c>
      <c r="C25" s="59">
        <v>2.7</v>
      </c>
      <c r="D25" s="29">
        <f t="shared" si="5"/>
        <v>59000</v>
      </c>
      <c r="E25" s="29"/>
      <c r="F25" s="29">
        <v>15300</v>
      </c>
      <c r="G25" s="59">
        <v>3.2</v>
      </c>
      <c r="H25" s="29">
        <v>48800</v>
      </c>
      <c r="I25" s="29"/>
      <c r="J25" s="29">
        <v>6500</v>
      </c>
      <c r="K25" s="59">
        <v>1.6</v>
      </c>
      <c r="L25" s="29">
        <v>10200</v>
      </c>
    </row>
    <row r="26" spans="1:12" ht="15">
      <c r="A26" s="26" t="s">
        <v>98</v>
      </c>
      <c r="B26" s="29">
        <f>+F26+J26</f>
        <v>17800</v>
      </c>
      <c r="C26" s="59">
        <v>1.7</v>
      </c>
      <c r="D26" s="29">
        <f>+H26+L26</f>
        <v>30900</v>
      </c>
      <c r="E26" s="29"/>
      <c r="F26" s="29">
        <v>4000</v>
      </c>
      <c r="G26" s="59">
        <v>2.6</v>
      </c>
      <c r="H26" s="29">
        <v>10500</v>
      </c>
      <c r="I26" s="29"/>
      <c r="J26" s="29">
        <v>13800</v>
      </c>
      <c r="K26" s="59">
        <v>1.5</v>
      </c>
      <c r="L26" s="29">
        <v>20400</v>
      </c>
    </row>
    <row r="27" spans="1:12" ht="15">
      <c r="A27" s="26" t="s">
        <v>99</v>
      </c>
      <c r="B27" s="27">
        <v>0</v>
      </c>
      <c r="C27" s="60">
        <v>0</v>
      </c>
      <c r="D27" s="27">
        <v>0</v>
      </c>
      <c r="E27" s="29"/>
      <c r="F27" s="27">
        <v>0</v>
      </c>
      <c r="G27" s="60">
        <v>0</v>
      </c>
      <c r="H27" s="27">
        <v>0</v>
      </c>
      <c r="I27" s="29"/>
      <c r="J27" s="27">
        <v>0</v>
      </c>
      <c r="K27" s="60">
        <v>0</v>
      </c>
      <c r="L27" s="27">
        <v>0</v>
      </c>
    </row>
    <row r="28" spans="1:12" ht="15">
      <c r="A28" s="26" t="s">
        <v>100</v>
      </c>
      <c r="B28" s="29">
        <f>+F28+J28</f>
        <v>40300</v>
      </c>
      <c r="C28" s="59">
        <v>2.3</v>
      </c>
      <c r="D28" s="29">
        <f>+H28+L28</f>
        <v>93500</v>
      </c>
      <c r="E28" s="29"/>
      <c r="F28" s="29">
        <v>19600</v>
      </c>
      <c r="G28" s="59">
        <v>2.8</v>
      </c>
      <c r="H28" s="29">
        <v>55400</v>
      </c>
      <c r="I28" s="29"/>
      <c r="J28" s="29">
        <v>20700</v>
      </c>
      <c r="K28" s="59">
        <v>1.8</v>
      </c>
      <c r="L28" s="29">
        <v>38100</v>
      </c>
    </row>
    <row r="29" spans="1:12" ht="15">
      <c r="A29" s="26" t="s">
        <v>101</v>
      </c>
      <c r="B29" s="29">
        <f>+F29+J29</f>
        <v>118300</v>
      </c>
      <c r="C29" s="59">
        <v>1.8</v>
      </c>
      <c r="D29" s="29">
        <f>+H29+L29</f>
        <v>217900</v>
      </c>
      <c r="E29" s="29"/>
      <c r="F29" s="29">
        <v>25600</v>
      </c>
      <c r="G29" s="59">
        <v>2.3</v>
      </c>
      <c r="H29" s="29">
        <v>57700</v>
      </c>
      <c r="I29" s="29"/>
      <c r="J29" s="29">
        <v>92700</v>
      </c>
      <c r="K29" s="59">
        <v>1.7</v>
      </c>
      <c r="L29" s="29">
        <v>160200</v>
      </c>
    </row>
    <row r="30" spans="1:12" ht="15">
      <c r="A30" s="26" t="s">
        <v>102</v>
      </c>
      <c r="B30" s="29">
        <f>+F30+J30</f>
        <v>54400</v>
      </c>
      <c r="C30" s="59">
        <v>2.1</v>
      </c>
      <c r="D30" s="29">
        <f>+H30+L30</f>
        <v>112900</v>
      </c>
      <c r="E30" s="29"/>
      <c r="F30" s="29">
        <v>17100</v>
      </c>
      <c r="G30" s="59">
        <v>2.8</v>
      </c>
      <c r="H30" s="29">
        <v>47100</v>
      </c>
      <c r="I30" s="29"/>
      <c r="J30" s="29">
        <v>37300</v>
      </c>
      <c r="K30" s="59">
        <v>1.8</v>
      </c>
      <c r="L30" s="29">
        <v>65800</v>
      </c>
    </row>
    <row r="31" spans="1:12" ht="15">
      <c r="A31" s="26" t="s">
        <v>103</v>
      </c>
      <c r="B31" s="29">
        <f>+F31+J31</f>
        <v>34100</v>
      </c>
      <c r="C31" s="59">
        <v>2.6</v>
      </c>
      <c r="D31" s="29">
        <f>+H31+L31</f>
        <v>88400</v>
      </c>
      <c r="E31" s="29"/>
      <c r="F31" s="29">
        <v>16500</v>
      </c>
      <c r="G31" s="59">
        <v>3.5</v>
      </c>
      <c r="H31" s="29">
        <v>58500</v>
      </c>
      <c r="I31" s="29"/>
      <c r="J31" s="29">
        <v>17600</v>
      </c>
      <c r="K31" s="59">
        <v>1.7</v>
      </c>
      <c r="L31" s="29">
        <v>29900</v>
      </c>
    </row>
    <row r="32" spans="1:12" ht="15">
      <c r="A32" s="26" t="s">
        <v>104</v>
      </c>
      <c r="B32" s="29">
        <f aca="true" t="shared" si="6" ref="B32:B37">+F32+J32</f>
        <v>39600</v>
      </c>
      <c r="C32" s="59">
        <v>2.5</v>
      </c>
      <c r="D32" s="29">
        <f aca="true" t="shared" si="7" ref="D32:D37">+H32+L32</f>
        <v>105000</v>
      </c>
      <c r="E32" s="29"/>
      <c r="F32" s="29">
        <v>26300</v>
      </c>
      <c r="G32" s="59">
        <v>2.9</v>
      </c>
      <c r="H32" s="29">
        <v>76900</v>
      </c>
      <c r="I32" s="29"/>
      <c r="J32" s="29">
        <v>13300</v>
      </c>
      <c r="K32" s="59">
        <v>2.1</v>
      </c>
      <c r="L32" s="29">
        <v>28100</v>
      </c>
    </row>
    <row r="33" spans="1:12" ht="15">
      <c r="A33" s="26" t="s">
        <v>105</v>
      </c>
      <c r="B33" s="29">
        <f t="shared" si="6"/>
        <v>10000</v>
      </c>
      <c r="C33" s="59">
        <v>2.6</v>
      </c>
      <c r="D33" s="29">
        <f t="shared" si="7"/>
        <v>25600</v>
      </c>
      <c r="E33" s="29"/>
      <c r="F33" s="29">
        <v>6800</v>
      </c>
      <c r="G33" s="59">
        <v>2.9</v>
      </c>
      <c r="H33" s="29">
        <v>19500</v>
      </c>
      <c r="I33" s="29"/>
      <c r="J33" s="29">
        <v>3200</v>
      </c>
      <c r="K33" s="59">
        <v>1.9</v>
      </c>
      <c r="L33" s="29">
        <v>6100</v>
      </c>
    </row>
    <row r="34" spans="1:12" ht="15">
      <c r="A34" s="26" t="s">
        <v>106</v>
      </c>
      <c r="B34" s="29">
        <f t="shared" si="6"/>
        <v>58800</v>
      </c>
      <c r="C34" s="59">
        <v>1.9</v>
      </c>
      <c r="D34" s="29">
        <f t="shared" si="7"/>
        <v>113200</v>
      </c>
      <c r="E34" s="29"/>
      <c r="F34" s="29">
        <v>25100</v>
      </c>
      <c r="G34" s="59">
        <v>2.6</v>
      </c>
      <c r="H34" s="29">
        <v>64100</v>
      </c>
      <c r="I34" s="29"/>
      <c r="J34" s="29">
        <v>33700</v>
      </c>
      <c r="K34" s="59">
        <v>1.5</v>
      </c>
      <c r="L34" s="29">
        <v>49100</v>
      </c>
    </row>
    <row r="35" spans="1:12" ht="15">
      <c r="A35" s="26" t="s">
        <v>107</v>
      </c>
      <c r="B35" s="29">
        <f>+J35</f>
        <v>200</v>
      </c>
      <c r="C35" s="60">
        <v>2</v>
      </c>
      <c r="D35" s="29">
        <f>+L35</f>
        <v>400</v>
      </c>
      <c r="E35" s="29"/>
      <c r="F35" s="27">
        <v>0</v>
      </c>
      <c r="G35" s="60">
        <v>0</v>
      </c>
      <c r="H35" s="27">
        <v>0</v>
      </c>
      <c r="I35" s="29"/>
      <c r="J35" s="27">
        <v>200</v>
      </c>
      <c r="K35" s="60">
        <v>2</v>
      </c>
      <c r="L35" s="27">
        <v>400</v>
      </c>
    </row>
    <row r="36" spans="1:12" ht="15">
      <c r="A36" s="26" t="s">
        <v>108</v>
      </c>
      <c r="B36" s="29">
        <f t="shared" si="6"/>
        <v>29900</v>
      </c>
      <c r="C36" s="59">
        <v>2.6</v>
      </c>
      <c r="D36" s="29">
        <f t="shared" si="7"/>
        <v>69100</v>
      </c>
      <c r="E36" s="29"/>
      <c r="F36" s="29">
        <v>13100</v>
      </c>
      <c r="G36" s="59">
        <v>3.1</v>
      </c>
      <c r="H36" s="29">
        <v>41200</v>
      </c>
      <c r="I36" s="29"/>
      <c r="J36" s="29">
        <v>16800</v>
      </c>
      <c r="K36" s="59">
        <v>1.7</v>
      </c>
      <c r="L36" s="29">
        <v>27900</v>
      </c>
    </row>
    <row r="37" spans="1:12" ht="15">
      <c r="A37" s="26" t="s">
        <v>109</v>
      </c>
      <c r="B37" s="29">
        <f t="shared" si="6"/>
        <v>56900</v>
      </c>
      <c r="C37" s="59">
        <v>2.3</v>
      </c>
      <c r="D37" s="29">
        <f t="shared" si="7"/>
        <v>133200</v>
      </c>
      <c r="E37" s="29"/>
      <c r="F37" s="29">
        <v>25300</v>
      </c>
      <c r="G37" s="59">
        <v>3.2</v>
      </c>
      <c r="H37" s="29">
        <v>80500</v>
      </c>
      <c r="I37" s="29"/>
      <c r="J37" s="29">
        <v>31600</v>
      </c>
      <c r="K37" s="59">
        <v>1.7</v>
      </c>
      <c r="L37" s="29">
        <v>52700</v>
      </c>
    </row>
    <row r="38" spans="1:12" ht="15">
      <c r="A38" s="26" t="s">
        <v>110</v>
      </c>
      <c r="B38" s="29">
        <f aca="true" t="shared" si="8" ref="B38:B43">+F38+J38</f>
        <v>23400</v>
      </c>
      <c r="C38" s="59">
        <v>2.5</v>
      </c>
      <c r="D38" s="29">
        <f aca="true" t="shared" si="9" ref="D38:D43">+H38+L38</f>
        <v>57500</v>
      </c>
      <c r="E38" s="29"/>
      <c r="F38" s="29">
        <v>15100</v>
      </c>
      <c r="G38" s="59">
        <v>3</v>
      </c>
      <c r="H38" s="29">
        <v>44700</v>
      </c>
      <c r="I38" s="29"/>
      <c r="J38" s="29">
        <v>8300</v>
      </c>
      <c r="K38" s="59">
        <v>1.5</v>
      </c>
      <c r="L38" s="29">
        <v>12800</v>
      </c>
    </row>
    <row r="39" spans="1:12" ht="15">
      <c r="A39" s="26" t="s">
        <v>111</v>
      </c>
      <c r="B39" s="29">
        <f t="shared" si="8"/>
        <v>31000</v>
      </c>
      <c r="C39" s="59">
        <v>2.2</v>
      </c>
      <c r="D39" s="29">
        <f t="shared" si="9"/>
        <v>68700</v>
      </c>
      <c r="E39" s="29"/>
      <c r="F39" s="29">
        <v>17400</v>
      </c>
      <c r="G39" s="59">
        <v>2.6</v>
      </c>
      <c r="H39" s="29">
        <v>44900</v>
      </c>
      <c r="I39" s="29"/>
      <c r="J39" s="29">
        <v>13600</v>
      </c>
      <c r="K39" s="59">
        <v>1.8</v>
      </c>
      <c r="L39" s="29">
        <v>23800</v>
      </c>
    </row>
    <row r="40" spans="1:12" ht="15">
      <c r="A40" s="26" t="s">
        <v>112</v>
      </c>
      <c r="B40" s="29">
        <f t="shared" si="8"/>
        <v>31100</v>
      </c>
      <c r="C40" s="59">
        <v>2</v>
      </c>
      <c r="D40" s="29">
        <f t="shared" si="9"/>
        <v>62000</v>
      </c>
      <c r="E40" s="29"/>
      <c r="F40" s="29">
        <v>8200</v>
      </c>
      <c r="G40" s="59">
        <v>2.6</v>
      </c>
      <c r="H40" s="29">
        <v>21400</v>
      </c>
      <c r="I40" s="29"/>
      <c r="J40" s="29">
        <v>22900</v>
      </c>
      <c r="K40" s="59">
        <v>1.8</v>
      </c>
      <c r="L40" s="29">
        <v>40600</v>
      </c>
    </row>
    <row r="41" spans="1:12" ht="15">
      <c r="A41" s="26" t="s">
        <v>113</v>
      </c>
      <c r="B41" s="29">
        <f t="shared" si="8"/>
        <v>10100</v>
      </c>
      <c r="C41" s="59">
        <v>3</v>
      </c>
      <c r="D41" s="29">
        <f t="shared" si="9"/>
        <v>30000</v>
      </c>
      <c r="E41" s="29"/>
      <c r="F41" s="29">
        <v>5200</v>
      </c>
      <c r="G41" s="59">
        <v>3.9</v>
      </c>
      <c r="H41" s="29">
        <v>20100</v>
      </c>
      <c r="I41" s="29"/>
      <c r="J41" s="29">
        <v>4900</v>
      </c>
      <c r="K41" s="59">
        <v>2</v>
      </c>
      <c r="L41" s="29">
        <v>9900</v>
      </c>
    </row>
    <row r="42" spans="1:12" ht="15">
      <c r="A42" s="26" t="s">
        <v>114</v>
      </c>
      <c r="B42" s="29">
        <f t="shared" si="8"/>
        <v>28300</v>
      </c>
      <c r="C42" s="59">
        <v>1.7</v>
      </c>
      <c r="D42" s="29">
        <f t="shared" si="9"/>
        <v>49400</v>
      </c>
      <c r="E42" s="29"/>
      <c r="F42" s="29">
        <v>5600</v>
      </c>
      <c r="G42" s="59">
        <v>2.5</v>
      </c>
      <c r="H42" s="29">
        <v>13800</v>
      </c>
      <c r="I42" s="29"/>
      <c r="J42" s="29">
        <v>22700</v>
      </c>
      <c r="K42" s="59">
        <v>1.6</v>
      </c>
      <c r="L42" s="29">
        <v>35600</v>
      </c>
    </row>
    <row r="43" spans="1:12" ht="15">
      <c r="A43" s="26" t="s">
        <v>115</v>
      </c>
      <c r="B43" s="29">
        <f t="shared" si="8"/>
        <v>58400</v>
      </c>
      <c r="C43" s="59">
        <v>2</v>
      </c>
      <c r="D43" s="29">
        <f t="shared" si="9"/>
        <v>114500</v>
      </c>
      <c r="E43" s="29"/>
      <c r="F43" s="29">
        <v>20400</v>
      </c>
      <c r="G43" s="59">
        <v>2.6</v>
      </c>
      <c r="H43" s="29">
        <v>53700</v>
      </c>
      <c r="I43" s="29"/>
      <c r="J43" s="29">
        <v>38000</v>
      </c>
      <c r="K43" s="59">
        <v>1.6</v>
      </c>
      <c r="L43" s="29">
        <v>60800</v>
      </c>
    </row>
    <row r="44" spans="1:12" ht="15">
      <c r="A44" s="26" t="s">
        <v>116</v>
      </c>
      <c r="B44" s="29">
        <f>+F44+J44</f>
        <v>1100</v>
      </c>
      <c r="C44" s="59">
        <v>1.4</v>
      </c>
      <c r="D44" s="29">
        <f>+H44+L44</f>
        <v>1500</v>
      </c>
      <c r="E44" s="29"/>
      <c r="F44" s="29">
        <v>100</v>
      </c>
      <c r="G44" s="59">
        <v>2</v>
      </c>
      <c r="H44" s="29">
        <v>200</v>
      </c>
      <c r="I44" s="29"/>
      <c r="J44" s="29">
        <v>1000</v>
      </c>
      <c r="K44" s="59">
        <v>1.3</v>
      </c>
      <c r="L44" s="29">
        <v>1300</v>
      </c>
    </row>
    <row r="45" spans="1:12" ht="15">
      <c r="A45" s="26" t="s">
        <v>117</v>
      </c>
      <c r="B45" s="29">
        <f>+F45+J45</f>
        <v>26800</v>
      </c>
      <c r="C45" s="59">
        <v>1.8</v>
      </c>
      <c r="D45" s="29">
        <f>+H45+L45</f>
        <v>49400</v>
      </c>
      <c r="E45" s="29"/>
      <c r="F45" s="29">
        <v>9600</v>
      </c>
      <c r="G45" s="59">
        <v>2.3</v>
      </c>
      <c r="H45" s="29">
        <v>22300</v>
      </c>
      <c r="I45" s="29"/>
      <c r="J45" s="29">
        <v>17200</v>
      </c>
      <c r="K45" s="59">
        <v>1.6</v>
      </c>
      <c r="L45" s="29">
        <v>27100</v>
      </c>
    </row>
    <row r="46" spans="1:12" ht="15">
      <c r="A46" s="26" t="s">
        <v>118</v>
      </c>
      <c r="B46" s="27">
        <v>0</v>
      </c>
      <c r="C46" s="60">
        <v>0</v>
      </c>
      <c r="D46" s="27">
        <v>0</v>
      </c>
      <c r="E46" s="29"/>
      <c r="F46" s="27">
        <v>0</v>
      </c>
      <c r="G46" s="60">
        <v>0</v>
      </c>
      <c r="H46" s="27">
        <v>0</v>
      </c>
      <c r="I46" s="29"/>
      <c r="J46" s="27">
        <v>0</v>
      </c>
      <c r="K46" s="60">
        <v>0</v>
      </c>
      <c r="L46" s="27">
        <v>0</v>
      </c>
    </row>
    <row r="47" spans="1:12" ht="15">
      <c r="A47" s="26" t="s">
        <v>119</v>
      </c>
      <c r="B47" s="29">
        <f>+F47+J47</f>
        <v>119800</v>
      </c>
      <c r="C47" s="59">
        <v>1.6</v>
      </c>
      <c r="D47" s="29">
        <f>+H47+L47</f>
        <v>188000</v>
      </c>
      <c r="E47" s="29"/>
      <c r="F47" s="29">
        <v>17600</v>
      </c>
      <c r="G47" s="59">
        <v>2.3</v>
      </c>
      <c r="H47" s="29">
        <v>39600</v>
      </c>
      <c r="I47" s="29"/>
      <c r="J47" s="29">
        <v>102200</v>
      </c>
      <c r="K47" s="59">
        <v>1.5</v>
      </c>
      <c r="L47" s="29">
        <v>148400</v>
      </c>
    </row>
    <row r="48" spans="1:12" ht="15">
      <c r="A48" s="26" t="s">
        <v>120</v>
      </c>
      <c r="B48" s="29">
        <f>+F48+J48</f>
        <v>19200</v>
      </c>
      <c r="C48" s="59">
        <v>1.9</v>
      </c>
      <c r="D48" s="29">
        <f>+H48+L48</f>
        <v>37100</v>
      </c>
      <c r="E48" s="29"/>
      <c r="F48" s="29">
        <v>7200</v>
      </c>
      <c r="G48" s="59">
        <v>2.4</v>
      </c>
      <c r="H48" s="29">
        <v>17500</v>
      </c>
      <c r="I48" s="29"/>
      <c r="J48" s="29">
        <v>12000</v>
      </c>
      <c r="K48" s="59">
        <v>1.6</v>
      </c>
      <c r="L48" s="29">
        <v>19600</v>
      </c>
    </row>
    <row r="49" spans="1:12" ht="15">
      <c r="A49" s="26" t="s">
        <v>121</v>
      </c>
      <c r="B49" s="29">
        <f>+F49+J49</f>
        <v>8000</v>
      </c>
      <c r="C49" s="59">
        <v>1.9</v>
      </c>
      <c r="D49" s="29">
        <f>+H49+L49</f>
        <v>15300</v>
      </c>
      <c r="E49" s="29"/>
      <c r="F49" s="29">
        <v>1200</v>
      </c>
      <c r="G49" s="59">
        <v>2.4</v>
      </c>
      <c r="H49" s="29">
        <v>2900</v>
      </c>
      <c r="I49" s="29"/>
      <c r="J49" s="29">
        <v>6800</v>
      </c>
      <c r="K49" s="59">
        <v>1.8</v>
      </c>
      <c r="L49" s="29">
        <v>12400</v>
      </c>
    </row>
    <row r="50" spans="1:12" ht="15">
      <c r="A50" s="26" t="s">
        <v>122</v>
      </c>
      <c r="B50" s="29">
        <f aca="true" t="shared" si="10" ref="B50:B55">+F50+J50</f>
        <v>42500</v>
      </c>
      <c r="C50" s="59">
        <v>1.8</v>
      </c>
      <c r="D50" s="29">
        <f aca="true" t="shared" si="11" ref="D50:D55">+H50+L50</f>
        <v>76200</v>
      </c>
      <c r="E50" s="29"/>
      <c r="F50" s="29">
        <v>14900</v>
      </c>
      <c r="G50" s="59">
        <v>2.5</v>
      </c>
      <c r="H50" s="29">
        <v>37000</v>
      </c>
      <c r="I50" s="29"/>
      <c r="J50" s="29">
        <v>27600</v>
      </c>
      <c r="K50" s="59">
        <v>1.4</v>
      </c>
      <c r="L50" s="29">
        <v>39200</v>
      </c>
    </row>
    <row r="51" spans="1:12" ht="15">
      <c r="A51" s="36" t="s">
        <v>123</v>
      </c>
      <c r="B51" s="29">
        <f t="shared" si="10"/>
        <v>15500</v>
      </c>
      <c r="C51" s="59">
        <v>2.1</v>
      </c>
      <c r="D51" s="29">
        <f t="shared" si="11"/>
        <v>31800</v>
      </c>
      <c r="E51" s="29"/>
      <c r="F51" s="29">
        <v>5500</v>
      </c>
      <c r="G51" s="59">
        <v>2.9</v>
      </c>
      <c r="H51" s="29">
        <v>15800</v>
      </c>
      <c r="I51" s="29"/>
      <c r="J51" s="29">
        <v>10000</v>
      </c>
      <c r="K51" s="59">
        <v>1.6</v>
      </c>
      <c r="L51" s="29">
        <v>16000</v>
      </c>
    </row>
    <row r="52" spans="1:12" ht="15">
      <c r="A52" s="26" t="s">
        <v>124</v>
      </c>
      <c r="B52" s="29">
        <f t="shared" si="10"/>
        <v>22700</v>
      </c>
      <c r="C52" s="59">
        <v>2.5</v>
      </c>
      <c r="D52" s="29">
        <f t="shared" si="11"/>
        <v>57100</v>
      </c>
      <c r="E52" s="29"/>
      <c r="F52" s="29">
        <v>12000</v>
      </c>
      <c r="G52" s="59">
        <v>2.7</v>
      </c>
      <c r="H52" s="29">
        <v>32700</v>
      </c>
      <c r="I52" s="29"/>
      <c r="J52" s="29">
        <v>10700</v>
      </c>
      <c r="K52" s="59">
        <v>2.3</v>
      </c>
      <c r="L52" s="29">
        <v>24400</v>
      </c>
    </row>
    <row r="53" spans="1:12" ht="15">
      <c r="A53" s="26" t="s">
        <v>125</v>
      </c>
      <c r="B53" s="29">
        <f t="shared" si="10"/>
        <v>110300</v>
      </c>
      <c r="C53" s="59">
        <v>2</v>
      </c>
      <c r="D53" s="29">
        <f t="shared" si="11"/>
        <v>215700</v>
      </c>
      <c r="E53" s="29"/>
      <c r="F53" s="29">
        <v>24900</v>
      </c>
      <c r="G53" s="59">
        <v>3.2</v>
      </c>
      <c r="H53" s="29">
        <v>80900</v>
      </c>
      <c r="I53" s="29"/>
      <c r="J53" s="29">
        <v>85400</v>
      </c>
      <c r="K53" s="59">
        <v>1.6</v>
      </c>
      <c r="L53" s="29">
        <v>134800</v>
      </c>
    </row>
    <row r="54" spans="1:12" ht="15">
      <c r="A54" s="26" t="s">
        <v>126</v>
      </c>
      <c r="B54" s="29">
        <f t="shared" si="10"/>
        <v>1100</v>
      </c>
      <c r="C54" s="59">
        <v>2.1</v>
      </c>
      <c r="D54" s="29">
        <f t="shared" si="11"/>
        <v>2300</v>
      </c>
      <c r="E54" s="29"/>
      <c r="F54" s="29">
        <v>200</v>
      </c>
      <c r="G54" s="59">
        <v>3</v>
      </c>
      <c r="H54" s="29">
        <v>600</v>
      </c>
      <c r="I54" s="29"/>
      <c r="J54" s="29">
        <v>900</v>
      </c>
      <c r="K54" s="59">
        <v>1.9</v>
      </c>
      <c r="L54" s="29">
        <v>1700</v>
      </c>
    </row>
    <row r="55" spans="1:12" ht="15">
      <c r="A55" s="26" t="s">
        <v>127</v>
      </c>
      <c r="B55" s="29">
        <f t="shared" si="10"/>
        <v>23300</v>
      </c>
      <c r="C55" s="59">
        <v>1.2</v>
      </c>
      <c r="D55" s="29">
        <f t="shared" si="11"/>
        <v>28500</v>
      </c>
      <c r="E55" s="29"/>
      <c r="F55" s="29">
        <v>1800</v>
      </c>
      <c r="G55" s="59">
        <v>0.9</v>
      </c>
      <c r="H55" s="29">
        <v>1600</v>
      </c>
      <c r="I55" s="29"/>
      <c r="J55" s="29">
        <v>21500</v>
      </c>
      <c r="K55" s="59">
        <v>1.3</v>
      </c>
      <c r="L55" s="29">
        <v>26900</v>
      </c>
    </row>
    <row r="56" spans="1:12" ht="15">
      <c r="A56" s="26" t="s">
        <v>128</v>
      </c>
      <c r="B56" s="29">
        <f aca="true" t="shared" si="12" ref="B56:B61">+F56+J56</f>
        <v>37000</v>
      </c>
      <c r="C56" s="59">
        <v>1.8</v>
      </c>
      <c r="D56" s="29">
        <f aca="true" t="shared" si="13" ref="D56:D61">+H56+L56</f>
        <v>67300</v>
      </c>
      <c r="E56" s="29"/>
      <c r="F56" s="29">
        <v>6700</v>
      </c>
      <c r="G56" s="59">
        <v>1.7</v>
      </c>
      <c r="H56" s="29">
        <v>11600</v>
      </c>
      <c r="I56" s="29"/>
      <c r="J56" s="29">
        <v>30300</v>
      </c>
      <c r="K56" s="59">
        <v>1.8</v>
      </c>
      <c r="L56" s="29">
        <v>55700</v>
      </c>
    </row>
    <row r="57" spans="1:12" ht="15">
      <c r="A57" s="26" t="s">
        <v>129</v>
      </c>
      <c r="B57" s="29">
        <f t="shared" si="12"/>
        <v>24000</v>
      </c>
      <c r="C57" s="59">
        <v>1.8</v>
      </c>
      <c r="D57" s="29">
        <f t="shared" si="13"/>
        <v>43600</v>
      </c>
      <c r="E57" s="29"/>
      <c r="F57" s="29">
        <v>7400</v>
      </c>
      <c r="G57" s="59">
        <v>2.8</v>
      </c>
      <c r="H57" s="29">
        <v>21000</v>
      </c>
      <c r="I57" s="29"/>
      <c r="J57" s="29">
        <v>16600</v>
      </c>
      <c r="K57" s="59">
        <v>1.4</v>
      </c>
      <c r="L57" s="29">
        <v>22600</v>
      </c>
    </row>
    <row r="58" spans="1:12" ht="15">
      <c r="A58" s="26" t="s">
        <v>130</v>
      </c>
      <c r="B58" s="29">
        <f t="shared" si="12"/>
        <v>18500</v>
      </c>
      <c r="C58" s="59">
        <v>1.2</v>
      </c>
      <c r="D58" s="29">
        <f t="shared" si="13"/>
        <v>22200</v>
      </c>
      <c r="E58" s="29"/>
      <c r="F58" s="29">
        <v>3400</v>
      </c>
      <c r="G58" s="59">
        <v>1.7</v>
      </c>
      <c r="H58" s="29">
        <v>5700</v>
      </c>
      <c r="I58" s="29"/>
      <c r="J58" s="29">
        <v>15100</v>
      </c>
      <c r="K58" s="59">
        <v>1.1</v>
      </c>
      <c r="L58" s="29">
        <v>16500</v>
      </c>
    </row>
    <row r="59" spans="1:12" ht="15">
      <c r="A59" s="26" t="s">
        <v>131</v>
      </c>
      <c r="B59" s="29">
        <f t="shared" si="12"/>
        <v>800</v>
      </c>
      <c r="C59" s="59">
        <v>1.3</v>
      </c>
      <c r="D59" s="29">
        <f t="shared" si="13"/>
        <v>1000</v>
      </c>
      <c r="E59" s="29"/>
      <c r="F59" s="29">
        <v>200</v>
      </c>
      <c r="G59" s="59">
        <v>2.5</v>
      </c>
      <c r="H59" s="29">
        <v>500</v>
      </c>
      <c r="I59" s="29"/>
      <c r="J59" s="29">
        <v>600</v>
      </c>
      <c r="K59" s="59">
        <v>0.8</v>
      </c>
      <c r="L59" s="29">
        <v>500</v>
      </c>
    </row>
    <row r="60" spans="1:12" ht="15">
      <c r="A60" s="26" t="s">
        <v>132</v>
      </c>
      <c r="B60" s="29">
        <f t="shared" si="12"/>
        <v>53600</v>
      </c>
      <c r="C60" s="59">
        <v>2.2</v>
      </c>
      <c r="D60" s="29">
        <f t="shared" si="13"/>
        <v>117000</v>
      </c>
      <c r="E60" s="29"/>
      <c r="F60" s="29">
        <v>15300</v>
      </c>
      <c r="G60" s="59">
        <v>3.7</v>
      </c>
      <c r="H60" s="29">
        <v>56000</v>
      </c>
      <c r="I60" s="29"/>
      <c r="J60" s="29">
        <v>38300</v>
      </c>
      <c r="K60" s="59">
        <v>1.6</v>
      </c>
      <c r="L60" s="29">
        <v>61000</v>
      </c>
    </row>
    <row r="61" spans="1:12" ht="15">
      <c r="A61" s="26" t="s">
        <v>133</v>
      </c>
      <c r="B61" s="29">
        <f t="shared" si="12"/>
        <v>17000</v>
      </c>
      <c r="C61" s="59">
        <v>2.5</v>
      </c>
      <c r="D61" s="29">
        <f t="shared" si="13"/>
        <v>42300</v>
      </c>
      <c r="E61" s="29"/>
      <c r="F61" s="29">
        <v>10100</v>
      </c>
      <c r="G61" s="59">
        <v>2.8</v>
      </c>
      <c r="H61" s="29">
        <v>28000</v>
      </c>
      <c r="I61" s="29"/>
      <c r="J61" s="29">
        <v>6900</v>
      </c>
      <c r="K61" s="59">
        <v>2.1</v>
      </c>
      <c r="L61" s="29">
        <v>14300</v>
      </c>
    </row>
    <row r="62" spans="1:12" ht="15">
      <c r="A62" s="26" t="s">
        <v>134</v>
      </c>
      <c r="B62" s="29">
        <f>+F62+J62</f>
        <v>500</v>
      </c>
      <c r="C62" s="59">
        <v>1</v>
      </c>
      <c r="D62" s="29">
        <f>+H62+L62</f>
        <v>500</v>
      </c>
      <c r="E62" s="29"/>
      <c r="F62" s="29">
        <v>200</v>
      </c>
      <c r="G62" s="59">
        <v>1.5</v>
      </c>
      <c r="H62" s="29">
        <v>300</v>
      </c>
      <c r="I62" s="29"/>
      <c r="J62" s="29">
        <v>300</v>
      </c>
      <c r="K62" s="59">
        <v>0.7</v>
      </c>
      <c r="L62" s="29">
        <v>200</v>
      </c>
    </row>
    <row r="63" spans="1:12" ht="15">
      <c r="A63" s="26" t="s">
        <v>135</v>
      </c>
      <c r="B63" s="29">
        <f>+F63+J63</f>
        <v>36300</v>
      </c>
      <c r="C63" s="59">
        <v>2.7</v>
      </c>
      <c r="D63" s="29">
        <f>+H63+L63</f>
        <v>99700</v>
      </c>
      <c r="E63" s="29"/>
      <c r="F63" s="29">
        <v>18600</v>
      </c>
      <c r="G63" s="59">
        <v>3.6</v>
      </c>
      <c r="H63" s="29">
        <v>67800</v>
      </c>
      <c r="I63" s="29"/>
      <c r="J63" s="29">
        <v>17700</v>
      </c>
      <c r="K63" s="59">
        <v>1.8</v>
      </c>
      <c r="L63" s="29">
        <v>31900</v>
      </c>
    </row>
    <row r="64" spans="1:12" ht="15">
      <c r="A64" s="26" t="s">
        <v>136</v>
      </c>
      <c r="B64" s="29">
        <f>+F64+J64</f>
        <v>23800</v>
      </c>
      <c r="C64" s="59">
        <v>2.2</v>
      </c>
      <c r="D64" s="29">
        <f>+H64+L64</f>
        <v>53200</v>
      </c>
      <c r="E64" s="29"/>
      <c r="F64" s="29">
        <v>13500</v>
      </c>
      <c r="G64" s="59">
        <v>2.9</v>
      </c>
      <c r="H64" s="29">
        <v>39200</v>
      </c>
      <c r="I64" s="29"/>
      <c r="J64" s="29">
        <v>10300</v>
      </c>
      <c r="K64" s="59">
        <v>1.4</v>
      </c>
      <c r="L64" s="29">
        <v>14000</v>
      </c>
    </row>
    <row r="65" spans="1:12" ht="15">
      <c r="A65" s="13"/>
      <c r="B65" s="34"/>
      <c r="C65" s="35"/>
      <c r="D65" s="34"/>
      <c r="E65" s="34"/>
      <c r="F65" s="34"/>
      <c r="G65" s="35"/>
      <c r="H65" s="34"/>
      <c r="I65" s="34"/>
      <c r="J65" s="34"/>
      <c r="K65" s="35"/>
      <c r="L65" s="34"/>
    </row>
    <row r="66" spans="1:12" ht="15">
      <c r="A66" s="15" t="s">
        <v>173</v>
      </c>
      <c r="B66" s="36"/>
      <c r="C66" s="37"/>
      <c r="D66" s="36"/>
      <c r="E66" s="36"/>
      <c r="F66" s="36"/>
      <c r="G66" s="37"/>
      <c r="H66" s="36"/>
      <c r="I66" s="36"/>
      <c r="J66" s="36"/>
      <c r="K66" s="37"/>
      <c r="L66" s="22"/>
    </row>
    <row r="67" spans="1:12" ht="15">
      <c r="A67" s="66" t="s">
        <v>181</v>
      </c>
      <c r="B67" s="36"/>
      <c r="C67" s="37"/>
      <c r="D67" s="36"/>
      <c r="E67" s="36"/>
      <c r="F67" s="36"/>
      <c r="G67" s="37"/>
      <c r="H67" s="36"/>
      <c r="I67" s="36"/>
      <c r="J67" s="36"/>
      <c r="K67" s="38"/>
      <c r="L67" s="22"/>
    </row>
    <row r="68" spans="1:12" ht="15">
      <c r="A68" s="20"/>
      <c r="B68" s="22"/>
      <c r="C68" s="38"/>
      <c r="D68" s="22"/>
      <c r="E68" s="22"/>
      <c r="F68" s="22"/>
      <c r="G68" s="38"/>
      <c r="H68" s="22"/>
      <c r="I68" s="22"/>
      <c r="J68" s="22"/>
      <c r="K68" s="38"/>
      <c r="L68" s="22"/>
    </row>
    <row r="69" spans="1:12" ht="15">
      <c r="A69" s="20"/>
      <c r="B69" s="22"/>
      <c r="C69" s="38"/>
      <c r="D69" s="22"/>
      <c r="E69" s="22"/>
      <c r="F69" s="22"/>
      <c r="G69" s="38"/>
      <c r="H69" s="22"/>
      <c r="I69" s="22"/>
      <c r="J69" s="22"/>
      <c r="K69" s="38"/>
      <c r="L69" s="22"/>
    </row>
    <row r="70" spans="1:12" ht="15">
      <c r="A70" s="20"/>
      <c r="B70" s="22"/>
      <c r="C70" s="38"/>
      <c r="D70" s="22"/>
      <c r="E70" s="22"/>
      <c r="F70" s="22"/>
      <c r="G70" s="38"/>
      <c r="H70" s="22"/>
      <c r="I70" s="22"/>
      <c r="J70" s="22"/>
      <c r="K70" s="38"/>
      <c r="L70" s="22"/>
    </row>
    <row r="71" spans="1:12" ht="15">
      <c r="A71" s="20"/>
      <c r="B71" s="22"/>
      <c r="C71" s="38"/>
      <c r="D71" s="22"/>
      <c r="E71" s="22"/>
      <c r="F71" s="22"/>
      <c r="G71" s="38"/>
      <c r="H71" s="22"/>
      <c r="I71" s="22"/>
      <c r="J71" s="22"/>
      <c r="K71" s="38"/>
      <c r="L71" s="22"/>
    </row>
    <row r="72" spans="1:12" ht="15">
      <c r="A72" s="20"/>
      <c r="B72" s="22"/>
      <c r="C72" s="38"/>
      <c r="D72" s="22"/>
      <c r="E72" s="22"/>
      <c r="F72" s="22"/>
      <c r="G72" s="38"/>
      <c r="H72" s="22"/>
      <c r="I72" s="22"/>
      <c r="J72" s="22"/>
      <c r="K72" s="38"/>
      <c r="L72" s="22"/>
    </row>
  </sheetData>
  <sheetProtection/>
  <mergeCells count="3">
    <mergeCell ref="B4:D4"/>
    <mergeCell ref="F4:H4"/>
    <mergeCell ref="J4:L4"/>
  </mergeCells>
  <hyperlinks>
    <hyperlink ref="A67" r:id="rId1" display="https://www.nass.usda.gov/Statistics_by_State/New_York/Publications/Annual_Statistical_Bulletin/index.php"/>
  </hyperlinks>
  <printOptions/>
  <pageMargins left="0.7" right="0.7" top="0.75" bottom="0.75" header="0.3" footer="0.3"/>
  <pageSetup horizontalDpi="1200" verticalDpi="12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  <col min="6" max="8" width="13.77734375" style="0" customWidth="1"/>
    <col min="9" max="9" width="2.77734375" style="0" customWidth="1"/>
  </cols>
  <sheetData>
    <row r="1" spans="1:12" ht="20.25">
      <c r="A1" s="45" t="s">
        <v>11</v>
      </c>
      <c r="B1" s="45"/>
      <c r="C1" s="45"/>
      <c r="D1" s="45"/>
      <c r="E1" s="45"/>
      <c r="F1" s="47"/>
      <c r="G1" s="15"/>
      <c r="H1" s="20"/>
      <c r="I1" s="47"/>
      <c r="J1" s="20"/>
      <c r="K1" s="20"/>
      <c r="L1" s="20"/>
    </row>
    <row r="2" spans="1:12" ht="20.25">
      <c r="A2" s="46" t="s">
        <v>177</v>
      </c>
      <c r="B2" s="46"/>
      <c r="C2" s="46"/>
      <c r="D2" s="46"/>
      <c r="E2" s="46"/>
      <c r="F2" s="15"/>
      <c r="G2" s="15"/>
      <c r="H2" s="20"/>
      <c r="I2" s="47"/>
      <c r="J2" s="20"/>
      <c r="K2" s="20"/>
      <c r="L2" s="20"/>
    </row>
    <row r="3" spans="1:12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13"/>
      <c r="B4" s="61" t="s">
        <v>160</v>
      </c>
      <c r="C4" s="61"/>
      <c r="D4" s="62"/>
      <c r="E4" s="13"/>
      <c r="F4" s="61" t="s">
        <v>2</v>
      </c>
      <c r="G4" s="61"/>
      <c r="H4" s="62"/>
      <c r="I4" s="14"/>
      <c r="J4" s="63" t="s">
        <v>3</v>
      </c>
      <c r="K4" s="64"/>
      <c r="L4" s="64"/>
    </row>
    <row r="5" spans="1:12" ht="28.5">
      <c r="A5" s="15" t="s">
        <v>154</v>
      </c>
      <c r="B5" s="16" t="s">
        <v>142</v>
      </c>
      <c r="C5" s="16" t="s">
        <v>143</v>
      </c>
      <c r="D5" s="17" t="s">
        <v>144</v>
      </c>
      <c r="E5" s="55"/>
      <c r="F5" s="16" t="s">
        <v>142</v>
      </c>
      <c r="G5" s="16" t="s">
        <v>143</v>
      </c>
      <c r="H5" s="17" t="s">
        <v>144</v>
      </c>
      <c r="I5" s="18"/>
      <c r="J5" s="16" t="s">
        <v>142</v>
      </c>
      <c r="K5" s="16" t="s">
        <v>143</v>
      </c>
      <c r="L5" s="17" t="s">
        <v>144</v>
      </c>
    </row>
    <row r="6" spans="1:12" ht="15">
      <c r="A6" s="13"/>
      <c r="B6" s="19"/>
      <c r="C6" s="19"/>
      <c r="D6" s="19"/>
      <c r="E6" s="21"/>
      <c r="F6" s="19"/>
      <c r="G6" s="19"/>
      <c r="H6" s="19"/>
      <c r="I6" s="20"/>
      <c r="J6" s="20"/>
      <c r="K6" s="21"/>
      <c r="L6" s="20"/>
    </row>
    <row r="7" spans="1:13" ht="15">
      <c r="A7" s="15" t="s">
        <v>1</v>
      </c>
      <c r="B7" s="24">
        <f>SUM(B8:B64)</f>
        <v>570000</v>
      </c>
      <c r="C7" s="23">
        <v>2.3</v>
      </c>
      <c r="D7" s="24">
        <f>SUM(D8:D64)</f>
        <v>1311000</v>
      </c>
      <c r="E7" s="15"/>
      <c r="F7" s="24">
        <f>SUM(F8:F64)</f>
        <v>1150000</v>
      </c>
      <c r="G7" s="23">
        <v>2.1</v>
      </c>
      <c r="H7" s="24">
        <f>SUM(H8:H64)</f>
        <v>2415000</v>
      </c>
      <c r="I7" s="19"/>
      <c r="J7" s="24">
        <f>SUM(J8:J64)</f>
        <v>1720000</v>
      </c>
      <c r="K7" s="23">
        <v>2.17</v>
      </c>
      <c r="L7" s="24">
        <f>SUM(L8:L64)</f>
        <v>3726000</v>
      </c>
      <c r="M7" s="22"/>
    </row>
    <row r="8" spans="1:13" ht="15">
      <c r="A8" s="26" t="s">
        <v>80</v>
      </c>
      <c r="B8" s="29">
        <v>7900</v>
      </c>
      <c r="C8" s="59">
        <v>1.7</v>
      </c>
      <c r="D8" s="29">
        <v>13200</v>
      </c>
      <c r="E8" s="29"/>
      <c r="F8" s="29">
        <v>18000</v>
      </c>
      <c r="G8" s="59">
        <v>1.5</v>
      </c>
      <c r="H8" s="29">
        <v>27700</v>
      </c>
      <c r="I8" s="29"/>
      <c r="J8" s="29">
        <v>25900</v>
      </c>
      <c r="K8" s="59">
        <v>1.6</v>
      </c>
      <c r="L8" s="29">
        <v>40900</v>
      </c>
      <c r="M8" s="22"/>
    </row>
    <row r="9" spans="1:13" ht="15">
      <c r="A9" s="26" t="s">
        <v>81</v>
      </c>
      <c r="B9" s="29">
        <v>8600</v>
      </c>
      <c r="C9" s="59">
        <v>2.8</v>
      </c>
      <c r="D9" s="29">
        <v>23800</v>
      </c>
      <c r="E9" s="29"/>
      <c r="F9" s="29">
        <v>31600</v>
      </c>
      <c r="G9" s="59">
        <v>2.2</v>
      </c>
      <c r="H9" s="29">
        <v>71000</v>
      </c>
      <c r="I9" s="29"/>
      <c r="J9" s="29">
        <v>40200</v>
      </c>
      <c r="K9" s="59">
        <v>2.4</v>
      </c>
      <c r="L9" s="29">
        <v>94800</v>
      </c>
      <c r="M9" s="22"/>
    </row>
    <row r="10" spans="1:13" ht="15">
      <c r="A10" s="26" t="s">
        <v>82</v>
      </c>
      <c r="B10" s="29">
        <v>4000</v>
      </c>
      <c r="C10" s="59">
        <v>1.7</v>
      </c>
      <c r="D10" s="29">
        <v>6800</v>
      </c>
      <c r="E10" s="29"/>
      <c r="F10" s="29">
        <v>20600</v>
      </c>
      <c r="G10" s="59">
        <v>1.8</v>
      </c>
      <c r="H10" s="29">
        <v>37900</v>
      </c>
      <c r="I10" s="29"/>
      <c r="J10" s="29">
        <v>24600</v>
      </c>
      <c r="K10" s="59">
        <v>1.8</v>
      </c>
      <c r="L10" s="29">
        <v>44700</v>
      </c>
      <c r="M10" s="22"/>
    </row>
    <row r="11" spans="1:13" ht="15">
      <c r="A11" s="26" t="s">
        <v>83</v>
      </c>
      <c r="B11" s="29">
        <v>11500</v>
      </c>
      <c r="C11" s="59">
        <v>2</v>
      </c>
      <c r="D11" s="29">
        <v>23200</v>
      </c>
      <c r="E11" s="29"/>
      <c r="F11" s="29">
        <v>33000</v>
      </c>
      <c r="G11" s="59">
        <v>2.3</v>
      </c>
      <c r="H11" s="29">
        <v>74400</v>
      </c>
      <c r="I11" s="29"/>
      <c r="J11" s="29">
        <v>44500</v>
      </c>
      <c r="K11" s="59">
        <v>2.2</v>
      </c>
      <c r="L11" s="29">
        <v>97600</v>
      </c>
      <c r="M11" s="22"/>
    </row>
    <row r="12" spans="1:13" ht="15">
      <c r="A12" s="26" t="s">
        <v>84</v>
      </c>
      <c r="B12" s="29">
        <v>22700</v>
      </c>
      <c r="C12" s="59">
        <v>2.6</v>
      </c>
      <c r="D12" s="29">
        <v>59300</v>
      </c>
      <c r="E12" s="29"/>
      <c r="F12" s="29">
        <v>13000</v>
      </c>
      <c r="G12" s="59">
        <v>3</v>
      </c>
      <c r="H12" s="29">
        <v>38700</v>
      </c>
      <c r="I12" s="29"/>
      <c r="J12" s="29">
        <v>35700</v>
      </c>
      <c r="K12" s="59">
        <v>2.7</v>
      </c>
      <c r="L12" s="29">
        <v>98000</v>
      </c>
      <c r="M12" s="22"/>
    </row>
    <row r="13" spans="1:13" ht="15">
      <c r="A13" s="26" t="s">
        <v>85</v>
      </c>
      <c r="B13" s="29">
        <v>11600</v>
      </c>
      <c r="C13" s="59">
        <v>1.8</v>
      </c>
      <c r="D13" s="29">
        <v>20900</v>
      </c>
      <c r="E13" s="29"/>
      <c r="F13" s="29">
        <v>50100</v>
      </c>
      <c r="G13" s="59">
        <v>2.1</v>
      </c>
      <c r="H13" s="29">
        <v>104000</v>
      </c>
      <c r="I13" s="29"/>
      <c r="J13" s="29">
        <v>61700</v>
      </c>
      <c r="K13" s="59">
        <v>2</v>
      </c>
      <c r="L13" s="29">
        <v>124900</v>
      </c>
      <c r="M13" s="22"/>
    </row>
    <row r="14" spans="1:13" ht="15">
      <c r="A14" s="26" t="s">
        <v>86</v>
      </c>
      <c r="B14" s="29">
        <v>3900</v>
      </c>
      <c r="C14" s="59">
        <v>1.7</v>
      </c>
      <c r="D14" s="29">
        <v>6600</v>
      </c>
      <c r="E14" s="29"/>
      <c r="F14" s="29">
        <v>13100</v>
      </c>
      <c r="G14" s="59">
        <v>1.9</v>
      </c>
      <c r="H14" s="29">
        <v>24800</v>
      </c>
      <c r="I14" s="29"/>
      <c r="J14" s="29">
        <v>17000</v>
      </c>
      <c r="K14" s="59">
        <v>1.8</v>
      </c>
      <c r="L14" s="29">
        <v>31400</v>
      </c>
      <c r="M14" s="22"/>
    </row>
    <row r="15" spans="1:13" ht="15">
      <c r="A15" s="26" t="s">
        <v>87</v>
      </c>
      <c r="B15" s="29">
        <v>14400</v>
      </c>
      <c r="C15" s="59">
        <v>2.4</v>
      </c>
      <c r="D15" s="29">
        <v>35100</v>
      </c>
      <c r="E15" s="29"/>
      <c r="F15" s="29">
        <v>40600</v>
      </c>
      <c r="G15" s="59">
        <v>1.7</v>
      </c>
      <c r="H15" s="29">
        <v>69500</v>
      </c>
      <c r="I15" s="29"/>
      <c r="J15" s="29">
        <v>55000</v>
      </c>
      <c r="K15" s="59">
        <v>1.9</v>
      </c>
      <c r="L15" s="29">
        <v>104600</v>
      </c>
      <c r="M15" s="22"/>
    </row>
    <row r="16" spans="1:13" ht="15">
      <c r="A16" s="26" t="s">
        <v>88</v>
      </c>
      <c r="B16" s="29">
        <v>10100</v>
      </c>
      <c r="C16" s="59">
        <v>2</v>
      </c>
      <c r="D16" s="29">
        <v>20300</v>
      </c>
      <c r="E16" s="29"/>
      <c r="F16" s="29">
        <v>20200</v>
      </c>
      <c r="G16" s="59">
        <v>2.2</v>
      </c>
      <c r="H16" s="29">
        <v>43500</v>
      </c>
      <c r="I16" s="29"/>
      <c r="J16" s="29">
        <v>30300</v>
      </c>
      <c r="K16" s="59">
        <v>2.1</v>
      </c>
      <c r="L16" s="29">
        <v>63800</v>
      </c>
      <c r="M16" s="22"/>
    </row>
    <row r="17" spans="1:13" ht="15">
      <c r="A17" s="26" t="s">
        <v>89</v>
      </c>
      <c r="B17" s="29">
        <v>9400</v>
      </c>
      <c r="C17" s="59">
        <v>2.2</v>
      </c>
      <c r="D17" s="29">
        <v>20700</v>
      </c>
      <c r="E17" s="29"/>
      <c r="F17" s="29">
        <v>22400</v>
      </c>
      <c r="G17" s="59">
        <v>1.9</v>
      </c>
      <c r="H17" s="29">
        <v>42100</v>
      </c>
      <c r="I17" s="29"/>
      <c r="J17" s="29">
        <v>31800</v>
      </c>
      <c r="K17" s="59">
        <v>2</v>
      </c>
      <c r="L17" s="29">
        <v>62800</v>
      </c>
      <c r="M17" s="22"/>
    </row>
    <row r="18" spans="1:13" ht="15">
      <c r="A18" s="26" t="s">
        <v>90</v>
      </c>
      <c r="B18" s="29">
        <v>9400</v>
      </c>
      <c r="C18" s="59">
        <v>1.7</v>
      </c>
      <c r="D18" s="29">
        <v>16000</v>
      </c>
      <c r="E18" s="29"/>
      <c r="F18" s="29">
        <v>17800</v>
      </c>
      <c r="G18" s="59">
        <v>1.4</v>
      </c>
      <c r="H18" s="29">
        <v>25100</v>
      </c>
      <c r="I18" s="29"/>
      <c r="J18" s="29">
        <v>27200</v>
      </c>
      <c r="K18" s="59">
        <v>1.5</v>
      </c>
      <c r="L18" s="29">
        <v>41100</v>
      </c>
      <c r="M18" s="22"/>
    </row>
    <row r="19" spans="1:13" ht="15">
      <c r="A19" s="26" t="s">
        <v>91</v>
      </c>
      <c r="B19" s="29">
        <v>12400</v>
      </c>
      <c r="C19" s="59">
        <v>1.7</v>
      </c>
      <c r="D19" s="29">
        <v>21200</v>
      </c>
      <c r="E19" s="29"/>
      <c r="F19" s="29">
        <v>41000</v>
      </c>
      <c r="G19" s="59">
        <v>1.6</v>
      </c>
      <c r="H19" s="29">
        <v>66000</v>
      </c>
      <c r="I19" s="29"/>
      <c r="J19" s="29">
        <v>53400</v>
      </c>
      <c r="K19" s="59">
        <v>1.6</v>
      </c>
      <c r="L19" s="29">
        <v>87200</v>
      </c>
      <c r="M19" s="22"/>
    </row>
    <row r="20" spans="1:13" ht="15">
      <c r="A20" s="26" t="s">
        <v>92</v>
      </c>
      <c r="B20" s="29">
        <v>9700</v>
      </c>
      <c r="C20" s="59">
        <v>2.1</v>
      </c>
      <c r="D20" s="29">
        <v>20800</v>
      </c>
      <c r="E20" s="29"/>
      <c r="F20" s="29">
        <v>17900</v>
      </c>
      <c r="G20" s="59">
        <v>2.1</v>
      </c>
      <c r="H20" s="29">
        <v>38200</v>
      </c>
      <c r="I20" s="29"/>
      <c r="J20" s="29">
        <v>27600</v>
      </c>
      <c r="K20" s="59">
        <v>2.1</v>
      </c>
      <c r="L20" s="29">
        <v>59000</v>
      </c>
      <c r="M20" s="22"/>
    </row>
    <row r="21" spans="1:13" ht="15">
      <c r="A21" s="26" t="s">
        <v>93</v>
      </c>
      <c r="B21" s="29">
        <v>12800</v>
      </c>
      <c r="C21" s="59">
        <v>2</v>
      </c>
      <c r="D21" s="29">
        <v>25700</v>
      </c>
      <c r="E21" s="29"/>
      <c r="F21" s="29">
        <v>28700</v>
      </c>
      <c r="G21" s="59">
        <v>2.1</v>
      </c>
      <c r="H21" s="29">
        <v>61000</v>
      </c>
      <c r="I21" s="29"/>
      <c r="J21" s="29">
        <v>41500</v>
      </c>
      <c r="K21" s="59">
        <v>2.1</v>
      </c>
      <c r="L21" s="29">
        <v>86700</v>
      </c>
      <c r="M21" s="22"/>
    </row>
    <row r="22" spans="1:13" ht="15">
      <c r="A22" s="26" t="s">
        <v>94</v>
      </c>
      <c r="B22" s="29">
        <v>4200</v>
      </c>
      <c r="C22" s="59">
        <v>1.6</v>
      </c>
      <c r="D22" s="29">
        <v>6900</v>
      </c>
      <c r="E22" s="29"/>
      <c r="F22" s="29">
        <v>9200</v>
      </c>
      <c r="G22" s="59">
        <v>1.6</v>
      </c>
      <c r="H22" s="29">
        <v>14800</v>
      </c>
      <c r="I22" s="29"/>
      <c r="J22" s="29">
        <v>13400</v>
      </c>
      <c r="K22" s="59">
        <v>1.6</v>
      </c>
      <c r="L22" s="29">
        <v>21700</v>
      </c>
      <c r="M22" s="22"/>
    </row>
    <row r="23" spans="1:13" ht="15">
      <c r="A23" s="26" t="s">
        <v>95</v>
      </c>
      <c r="B23" s="29">
        <v>10100</v>
      </c>
      <c r="C23" s="59">
        <v>2</v>
      </c>
      <c r="D23" s="29">
        <v>20600</v>
      </c>
      <c r="E23" s="29"/>
      <c r="F23" s="29">
        <v>27800</v>
      </c>
      <c r="G23" s="59">
        <v>2.1</v>
      </c>
      <c r="H23" s="29">
        <v>57100</v>
      </c>
      <c r="I23" s="29"/>
      <c r="J23" s="29">
        <v>37900</v>
      </c>
      <c r="K23" s="59">
        <v>2.1</v>
      </c>
      <c r="L23" s="29">
        <v>77700</v>
      </c>
      <c r="M23" s="22"/>
    </row>
    <row r="24" spans="1:13" ht="15">
      <c r="A24" s="26" t="s">
        <v>96</v>
      </c>
      <c r="B24" s="29">
        <v>3000</v>
      </c>
      <c r="C24" s="59">
        <v>1.7</v>
      </c>
      <c r="D24" s="29">
        <v>5000</v>
      </c>
      <c r="E24" s="29"/>
      <c r="F24" s="29">
        <v>7100</v>
      </c>
      <c r="G24" s="59">
        <v>1.7</v>
      </c>
      <c r="H24" s="29">
        <v>12000</v>
      </c>
      <c r="I24" s="29"/>
      <c r="J24" s="29">
        <v>10100</v>
      </c>
      <c r="K24" s="59">
        <v>1.7</v>
      </c>
      <c r="L24" s="29">
        <v>17000</v>
      </c>
      <c r="M24" s="22"/>
    </row>
    <row r="25" spans="1:13" ht="15">
      <c r="A25" s="26" t="s">
        <v>97</v>
      </c>
      <c r="B25" s="29">
        <v>12400</v>
      </c>
      <c r="C25" s="59">
        <v>2.7</v>
      </c>
      <c r="D25" s="29">
        <v>33500</v>
      </c>
      <c r="E25" s="29"/>
      <c r="F25" s="29">
        <v>7700</v>
      </c>
      <c r="G25" s="59">
        <v>2.7</v>
      </c>
      <c r="H25" s="29">
        <v>20900</v>
      </c>
      <c r="I25" s="29"/>
      <c r="J25" s="29">
        <v>20100</v>
      </c>
      <c r="K25" s="59">
        <v>2.7</v>
      </c>
      <c r="L25" s="29">
        <v>54400</v>
      </c>
      <c r="M25" s="22"/>
    </row>
    <row r="26" spans="1:13" ht="15">
      <c r="A26" s="26" t="s">
        <v>98</v>
      </c>
      <c r="B26" s="29">
        <v>4200</v>
      </c>
      <c r="C26" s="59">
        <v>1.9</v>
      </c>
      <c r="D26" s="29">
        <v>7800</v>
      </c>
      <c r="E26" s="29"/>
      <c r="F26" s="29">
        <v>14100</v>
      </c>
      <c r="G26" s="59">
        <v>1.9</v>
      </c>
      <c r="H26" s="29">
        <v>26200</v>
      </c>
      <c r="I26" s="29"/>
      <c r="J26" s="29">
        <v>18300</v>
      </c>
      <c r="K26" s="59">
        <v>1.9</v>
      </c>
      <c r="L26" s="29">
        <v>34000</v>
      </c>
      <c r="M26" s="22"/>
    </row>
    <row r="27" spans="1:13" ht="15">
      <c r="A27" s="26" t="s">
        <v>99</v>
      </c>
      <c r="B27" s="27">
        <v>0</v>
      </c>
      <c r="C27" s="60">
        <v>0</v>
      </c>
      <c r="D27" s="27">
        <v>0</v>
      </c>
      <c r="E27" s="29"/>
      <c r="F27" s="27">
        <v>0</v>
      </c>
      <c r="G27" s="60">
        <v>0</v>
      </c>
      <c r="H27" s="27">
        <v>0</v>
      </c>
      <c r="I27" s="29"/>
      <c r="J27" s="27">
        <v>0</v>
      </c>
      <c r="K27" s="60">
        <v>0</v>
      </c>
      <c r="L27" s="27">
        <v>0</v>
      </c>
      <c r="M27" s="22"/>
    </row>
    <row r="28" spans="1:13" ht="15">
      <c r="A28" s="26" t="s">
        <v>100</v>
      </c>
      <c r="B28" s="29">
        <v>15200</v>
      </c>
      <c r="C28" s="59">
        <v>2.7</v>
      </c>
      <c r="D28" s="29">
        <v>41500</v>
      </c>
      <c r="E28" s="29"/>
      <c r="F28" s="29">
        <v>22100</v>
      </c>
      <c r="G28" s="59">
        <v>3</v>
      </c>
      <c r="H28" s="29">
        <v>65500</v>
      </c>
      <c r="I28" s="29"/>
      <c r="J28" s="29">
        <v>37300</v>
      </c>
      <c r="K28" s="59">
        <v>2.9</v>
      </c>
      <c r="L28" s="29">
        <v>107000</v>
      </c>
      <c r="M28" s="22"/>
    </row>
    <row r="29" spans="1:13" ht="15">
      <c r="A29" s="26" t="s">
        <v>101</v>
      </c>
      <c r="B29" s="29">
        <v>23100</v>
      </c>
      <c r="C29" s="59">
        <v>2.4</v>
      </c>
      <c r="D29" s="29">
        <v>55800</v>
      </c>
      <c r="E29" s="29"/>
      <c r="F29" s="29">
        <v>68700</v>
      </c>
      <c r="G29" s="59">
        <v>2.2</v>
      </c>
      <c r="H29" s="29">
        <v>148000</v>
      </c>
      <c r="I29" s="29"/>
      <c r="J29" s="29">
        <v>91800</v>
      </c>
      <c r="K29" s="59">
        <v>2.2</v>
      </c>
      <c r="L29" s="29">
        <v>203800</v>
      </c>
      <c r="M29" s="22"/>
    </row>
    <row r="30" spans="1:13" ht="15">
      <c r="A30" s="26" t="s">
        <v>102</v>
      </c>
      <c r="B30" s="29">
        <v>17200</v>
      </c>
      <c r="C30" s="59">
        <v>2.5</v>
      </c>
      <c r="D30" s="29">
        <v>42500</v>
      </c>
      <c r="E30" s="29"/>
      <c r="F30" s="29">
        <v>30400</v>
      </c>
      <c r="G30" s="59">
        <v>2.6</v>
      </c>
      <c r="H30" s="29">
        <v>79200</v>
      </c>
      <c r="I30" s="29"/>
      <c r="J30" s="29">
        <v>47600</v>
      </c>
      <c r="K30" s="59">
        <v>2.6</v>
      </c>
      <c r="L30" s="29">
        <v>121700</v>
      </c>
      <c r="M30" s="22"/>
    </row>
    <row r="31" spans="1:13" ht="15">
      <c r="A31" s="26" t="s">
        <v>103</v>
      </c>
      <c r="B31" s="29">
        <v>15900</v>
      </c>
      <c r="C31" s="59">
        <v>2.8</v>
      </c>
      <c r="D31" s="29">
        <v>44800</v>
      </c>
      <c r="E31" s="29"/>
      <c r="F31" s="29">
        <v>12700</v>
      </c>
      <c r="G31" s="59">
        <v>2.3</v>
      </c>
      <c r="H31" s="29">
        <v>29600</v>
      </c>
      <c r="I31" s="29"/>
      <c r="J31" s="29">
        <v>28600</v>
      </c>
      <c r="K31" s="59">
        <v>2.6</v>
      </c>
      <c r="L31" s="29">
        <v>74400</v>
      </c>
      <c r="M31" s="22"/>
    </row>
    <row r="32" spans="1:13" ht="15">
      <c r="A32" s="26" t="s">
        <v>104</v>
      </c>
      <c r="B32" s="29">
        <v>20600</v>
      </c>
      <c r="C32" s="59">
        <v>2.6</v>
      </c>
      <c r="D32" s="29">
        <v>54300</v>
      </c>
      <c r="E32" s="29"/>
      <c r="F32" s="29">
        <v>19900</v>
      </c>
      <c r="G32" s="59">
        <v>2.1</v>
      </c>
      <c r="H32" s="29">
        <v>41800</v>
      </c>
      <c r="I32" s="29"/>
      <c r="J32" s="29">
        <v>40500</v>
      </c>
      <c r="K32" s="59">
        <v>2.4</v>
      </c>
      <c r="L32" s="29">
        <v>96100</v>
      </c>
      <c r="M32" s="22"/>
    </row>
    <row r="33" spans="1:13" ht="15">
      <c r="A33" s="26" t="s">
        <v>105</v>
      </c>
      <c r="B33" s="29">
        <v>6900</v>
      </c>
      <c r="C33" s="59">
        <v>1.9</v>
      </c>
      <c r="D33" s="29">
        <v>13100</v>
      </c>
      <c r="E33" s="29"/>
      <c r="F33" s="29">
        <v>4600</v>
      </c>
      <c r="G33" s="59">
        <v>2.1</v>
      </c>
      <c r="H33" s="29">
        <v>9800</v>
      </c>
      <c r="I33" s="29"/>
      <c r="J33" s="29">
        <v>11500</v>
      </c>
      <c r="K33" s="59">
        <v>2</v>
      </c>
      <c r="L33" s="29">
        <v>22900</v>
      </c>
      <c r="M33" s="22"/>
    </row>
    <row r="34" spans="1:13" ht="15">
      <c r="A34" s="26" t="s">
        <v>106</v>
      </c>
      <c r="B34" s="29">
        <v>19800</v>
      </c>
      <c r="C34" s="59">
        <v>2.3</v>
      </c>
      <c r="D34" s="29">
        <v>44600</v>
      </c>
      <c r="E34" s="29"/>
      <c r="F34" s="29">
        <v>27400</v>
      </c>
      <c r="G34" s="59">
        <v>2.2</v>
      </c>
      <c r="H34" s="29">
        <v>60400</v>
      </c>
      <c r="I34" s="29"/>
      <c r="J34" s="29">
        <v>47200</v>
      </c>
      <c r="K34" s="59">
        <v>2.2</v>
      </c>
      <c r="L34" s="29">
        <v>105000</v>
      </c>
      <c r="M34" s="22"/>
    </row>
    <row r="35" spans="1:13" ht="15">
      <c r="A35" s="26" t="s">
        <v>107</v>
      </c>
      <c r="B35" s="27">
        <v>0</v>
      </c>
      <c r="C35" s="60">
        <v>0</v>
      </c>
      <c r="D35" s="27">
        <v>0</v>
      </c>
      <c r="E35" s="29"/>
      <c r="F35" s="27">
        <v>0</v>
      </c>
      <c r="G35" s="60">
        <v>0</v>
      </c>
      <c r="H35" s="27">
        <v>0</v>
      </c>
      <c r="I35" s="29"/>
      <c r="J35" s="27">
        <v>0</v>
      </c>
      <c r="K35" s="60">
        <v>0</v>
      </c>
      <c r="L35" s="27">
        <v>0</v>
      </c>
      <c r="M35" s="22"/>
    </row>
    <row r="36" spans="1:13" ht="15">
      <c r="A36" s="26" t="s">
        <v>108</v>
      </c>
      <c r="B36" s="29">
        <v>13700</v>
      </c>
      <c r="C36" s="59">
        <v>2.6</v>
      </c>
      <c r="D36" s="29">
        <v>35600</v>
      </c>
      <c r="E36" s="29"/>
      <c r="F36" s="29">
        <v>15600</v>
      </c>
      <c r="G36" s="59">
        <v>2.8</v>
      </c>
      <c r="H36" s="29">
        <v>43500</v>
      </c>
      <c r="I36" s="29"/>
      <c r="J36" s="29">
        <v>29300</v>
      </c>
      <c r="K36" s="59">
        <v>2.7</v>
      </c>
      <c r="L36" s="29">
        <v>79100</v>
      </c>
      <c r="M36" s="22"/>
    </row>
    <row r="37" spans="1:13" ht="15">
      <c r="A37" s="26" t="s">
        <v>109</v>
      </c>
      <c r="B37" s="29">
        <v>21400</v>
      </c>
      <c r="C37" s="59">
        <v>2.4</v>
      </c>
      <c r="D37" s="29">
        <v>50500</v>
      </c>
      <c r="E37" s="29"/>
      <c r="F37" s="29">
        <v>33000</v>
      </c>
      <c r="G37" s="59">
        <v>2.6</v>
      </c>
      <c r="H37" s="29">
        <v>86000</v>
      </c>
      <c r="I37" s="29"/>
      <c r="J37" s="29">
        <v>54400</v>
      </c>
      <c r="K37" s="59">
        <v>2.5</v>
      </c>
      <c r="L37" s="29">
        <v>136500</v>
      </c>
      <c r="M37" s="22"/>
    </row>
    <row r="38" spans="1:13" ht="15">
      <c r="A38" s="26" t="s">
        <v>110</v>
      </c>
      <c r="B38" s="29">
        <v>16300</v>
      </c>
      <c r="C38" s="59">
        <v>2.3</v>
      </c>
      <c r="D38" s="29">
        <v>37600</v>
      </c>
      <c r="E38" s="29"/>
      <c r="F38" s="29">
        <v>10100</v>
      </c>
      <c r="G38" s="59">
        <v>2.7</v>
      </c>
      <c r="H38" s="29">
        <v>26900</v>
      </c>
      <c r="I38" s="29"/>
      <c r="J38" s="29">
        <v>26400</v>
      </c>
      <c r="K38" s="59">
        <v>2.4</v>
      </c>
      <c r="L38" s="29">
        <v>64500</v>
      </c>
      <c r="M38" s="22"/>
    </row>
    <row r="39" spans="1:13" ht="15">
      <c r="A39" s="26" t="s">
        <v>111</v>
      </c>
      <c r="B39" s="29">
        <v>14000</v>
      </c>
      <c r="C39" s="59">
        <v>2.7</v>
      </c>
      <c r="D39" s="29">
        <v>38300</v>
      </c>
      <c r="E39" s="29"/>
      <c r="F39" s="29">
        <v>11500</v>
      </c>
      <c r="G39" s="59">
        <v>2.2</v>
      </c>
      <c r="H39" s="29">
        <v>25700</v>
      </c>
      <c r="I39" s="29"/>
      <c r="J39" s="29">
        <v>25500</v>
      </c>
      <c r="K39" s="59">
        <v>2.5</v>
      </c>
      <c r="L39" s="29">
        <v>64000</v>
      </c>
      <c r="M39" s="22"/>
    </row>
    <row r="40" spans="1:13" ht="15">
      <c r="A40" s="26" t="s">
        <v>112</v>
      </c>
      <c r="B40" s="29">
        <v>7500</v>
      </c>
      <c r="C40" s="59">
        <v>2</v>
      </c>
      <c r="D40" s="29">
        <v>14800</v>
      </c>
      <c r="E40" s="29"/>
      <c r="F40" s="29">
        <v>20500</v>
      </c>
      <c r="G40" s="59">
        <v>2.7</v>
      </c>
      <c r="H40" s="29">
        <v>55500</v>
      </c>
      <c r="I40" s="29"/>
      <c r="J40" s="29">
        <v>28000</v>
      </c>
      <c r="K40" s="59">
        <v>2.5</v>
      </c>
      <c r="L40" s="29">
        <v>70300</v>
      </c>
      <c r="M40" s="22"/>
    </row>
    <row r="41" spans="1:13" ht="15">
      <c r="A41" s="26" t="s">
        <v>113</v>
      </c>
      <c r="B41" s="29">
        <v>5200</v>
      </c>
      <c r="C41" s="59">
        <v>2.5</v>
      </c>
      <c r="D41" s="29">
        <v>13200</v>
      </c>
      <c r="E41" s="29"/>
      <c r="F41" s="29">
        <v>7400</v>
      </c>
      <c r="G41" s="59">
        <v>2.3</v>
      </c>
      <c r="H41" s="29">
        <v>17300</v>
      </c>
      <c r="I41" s="29"/>
      <c r="J41" s="29">
        <v>12600</v>
      </c>
      <c r="K41" s="59">
        <v>2.4</v>
      </c>
      <c r="L41" s="29">
        <v>30500</v>
      </c>
      <c r="M41" s="22"/>
    </row>
    <row r="42" spans="1:13" ht="15">
      <c r="A42" s="26" t="s">
        <v>114</v>
      </c>
      <c r="B42" s="29">
        <v>7700</v>
      </c>
      <c r="C42" s="59">
        <v>2.9</v>
      </c>
      <c r="D42" s="29">
        <v>22100</v>
      </c>
      <c r="E42" s="29"/>
      <c r="F42" s="29">
        <v>20200</v>
      </c>
      <c r="G42" s="59">
        <v>1.8</v>
      </c>
      <c r="H42" s="29">
        <v>35700</v>
      </c>
      <c r="I42" s="29"/>
      <c r="J42" s="29">
        <v>27900</v>
      </c>
      <c r="K42" s="59">
        <v>2.1</v>
      </c>
      <c r="L42" s="29">
        <v>57800</v>
      </c>
      <c r="M42" s="22"/>
    </row>
    <row r="43" spans="1:13" ht="15">
      <c r="A43" s="26" t="s">
        <v>115</v>
      </c>
      <c r="B43" s="29">
        <v>18700</v>
      </c>
      <c r="C43" s="59">
        <v>2.6</v>
      </c>
      <c r="D43" s="29">
        <v>49100</v>
      </c>
      <c r="E43" s="29"/>
      <c r="F43" s="29">
        <v>34800</v>
      </c>
      <c r="G43" s="59">
        <v>1.5</v>
      </c>
      <c r="H43" s="29">
        <v>52500</v>
      </c>
      <c r="I43" s="29"/>
      <c r="J43" s="29">
        <v>53500</v>
      </c>
      <c r="K43" s="59">
        <v>1.9</v>
      </c>
      <c r="L43" s="29">
        <v>101600</v>
      </c>
      <c r="M43" s="22"/>
    </row>
    <row r="44" spans="1:13" ht="15">
      <c r="A44" s="26" t="s">
        <v>116</v>
      </c>
      <c r="B44" s="29">
        <v>400</v>
      </c>
      <c r="C44" s="59">
        <v>1.8</v>
      </c>
      <c r="D44" s="29">
        <v>700</v>
      </c>
      <c r="E44" s="29"/>
      <c r="F44" s="29">
        <v>900</v>
      </c>
      <c r="G44" s="59">
        <v>1.7</v>
      </c>
      <c r="H44" s="29">
        <v>1500</v>
      </c>
      <c r="I44" s="29"/>
      <c r="J44" s="29">
        <v>1300</v>
      </c>
      <c r="K44" s="59">
        <v>1.7</v>
      </c>
      <c r="L44" s="29">
        <v>2200</v>
      </c>
      <c r="M44" s="22"/>
    </row>
    <row r="45" spans="1:13" ht="15">
      <c r="A45" s="26" t="s">
        <v>117</v>
      </c>
      <c r="B45" s="29">
        <v>8800</v>
      </c>
      <c r="C45" s="59">
        <v>2.4</v>
      </c>
      <c r="D45" s="29">
        <v>21400</v>
      </c>
      <c r="E45" s="29"/>
      <c r="F45" s="29">
        <v>14800</v>
      </c>
      <c r="G45" s="59">
        <v>1.9</v>
      </c>
      <c r="H45" s="29">
        <v>28000</v>
      </c>
      <c r="I45" s="29"/>
      <c r="J45" s="29">
        <v>23600</v>
      </c>
      <c r="K45" s="59">
        <v>2.1</v>
      </c>
      <c r="L45" s="29">
        <v>49400</v>
      </c>
      <c r="M45" s="22"/>
    </row>
    <row r="46" spans="1:13" ht="15">
      <c r="A46" s="26" t="s">
        <v>118</v>
      </c>
      <c r="B46" s="27">
        <v>0</v>
      </c>
      <c r="C46" s="60">
        <v>0</v>
      </c>
      <c r="D46" s="27">
        <v>0</v>
      </c>
      <c r="E46" s="29"/>
      <c r="F46" s="27">
        <v>0</v>
      </c>
      <c r="G46" s="60">
        <v>0</v>
      </c>
      <c r="H46" s="27">
        <v>0</v>
      </c>
      <c r="I46" s="29"/>
      <c r="J46" s="27">
        <v>0</v>
      </c>
      <c r="K46" s="60">
        <v>0</v>
      </c>
      <c r="L46" s="27">
        <v>0</v>
      </c>
      <c r="M46" s="22"/>
    </row>
    <row r="47" spans="1:13" ht="15">
      <c r="A47" s="26" t="s">
        <v>119</v>
      </c>
      <c r="B47" s="29">
        <v>25000</v>
      </c>
      <c r="C47" s="59">
        <v>1.9</v>
      </c>
      <c r="D47" s="29">
        <v>47400</v>
      </c>
      <c r="E47" s="29"/>
      <c r="F47" s="29">
        <v>79400</v>
      </c>
      <c r="G47" s="59">
        <v>2.2</v>
      </c>
      <c r="H47" s="29">
        <v>174300</v>
      </c>
      <c r="I47" s="29"/>
      <c r="J47" s="29">
        <v>104400</v>
      </c>
      <c r="K47" s="59">
        <v>2.1</v>
      </c>
      <c r="L47" s="29">
        <v>221700</v>
      </c>
      <c r="M47" s="22"/>
    </row>
    <row r="48" spans="1:13" ht="15">
      <c r="A48" s="26" t="s">
        <v>120</v>
      </c>
      <c r="B48" s="29">
        <v>8300</v>
      </c>
      <c r="C48" s="59">
        <v>2.1</v>
      </c>
      <c r="D48" s="29">
        <v>17400</v>
      </c>
      <c r="E48" s="29"/>
      <c r="F48" s="29">
        <v>12000</v>
      </c>
      <c r="G48" s="59">
        <v>2.1</v>
      </c>
      <c r="H48" s="29">
        <v>24800</v>
      </c>
      <c r="I48" s="29"/>
      <c r="J48" s="29">
        <v>20300</v>
      </c>
      <c r="K48" s="59">
        <v>2.1</v>
      </c>
      <c r="L48" s="29">
        <v>42200</v>
      </c>
      <c r="M48" s="22"/>
    </row>
    <row r="49" spans="1:13" ht="15">
      <c r="A49" s="26" t="s">
        <v>121</v>
      </c>
      <c r="B49" s="29">
        <v>1900</v>
      </c>
      <c r="C49" s="59">
        <v>1.9</v>
      </c>
      <c r="D49" s="29">
        <v>3600</v>
      </c>
      <c r="E49" s="29"/>
      <c r="F49" s="29">
        <v>5700</v>
      </c>
      <c r="G49" s="59">
        <v>1.5</v>
      </c>
      <c r="H49" s="29">
        <v>8500</v>
      </c>
      <c r="I49" s="29"/>
      <c r="J49" s="29">
        <v>7600</v>
      </c>
      <c r="K49" s="59">
        <v>1.6</v>
      </c>
      <c r="L49" s="29">
        <v>12100</v>
      </c>
      <c r="M49" s="22"/>
    </row>
    <row r="50" spans="1:13" ht="15">
      <c r="A50" s="26" t="s">
        <v>122</v>
      </c>
      <c r="B50" s="29">
        <v>12300</v>
      </c>
      <c r="C50" s="59">
        <v>2.1</v>
      </c>
      <c r="D50" s="29">
        <v>26200</v>
      </c>
      <c r="E50" s="29"/>
      <c r="F50" s="29">
        <v>23800</v>
      </c>
      <c r="G50" s="59">
        <v>1.3</v>
      </c>
      <c r="H50" s="29">
        <v>31200</v>
      </c>
      <c r="I50" s="29"/>
      <c r="J50" s="29">
        <v>36100</v>
      </c>
      <c r="K50" s="59">
        <v>1.6</v>
      </c>
      <c r="L50" s="29">
        <v>57400</v>
      </c>
      <c r="M50" s="22"/>
    </row>
    <row r="51" spans="1:13" ht="15">
      <c r="A51" s="26" t="s">
        <v>123</v>
      </c>
      <c r="B51" s="29">
        <v>4900</v>
      </c>
      <c r="C51" s="59">
        <v>1.8</v>
      </c>
      <c r="D51" s="29">
        <v>8700</v>
      </c>
      <c r="E51" s="29"/>
      <c r="F51" s="29">
        <v>9700</v>
      </c>
      <c r="G51" s="59">
        <v>1.9</v>
      </c>
      <c r="H51" s="29">
        <v>18700</v>
      </c>
      <c r="I51" s="29"/>
      <c r="J51" s="29">
        <v>14600</v>
      </c>
      <c r="K51" s="59">
        <v>1.9</v>
      </c>
      <c r="L51" s="29">
        <v>27400</v>
      </c>
      <c r="M51" s="22"/>
    </row>
    <row r="52" spans="1:13" ht="15">
      <c r="A52" s="26" t="s">
        <v>124</v>
      </c>
      <c r="B52" s="29">
        <v>8900</v>
      </c>
      <c r="C52" s="59">
        <v>2.3</v>
      </c>
      <c r="D52" s="29">
        <v>20500</v>
      </c>
      <c r="E52" s="29"/>
      <c r="F52" s="29">
        <v>8700</v>
      </c>
      <c r="G52" s="59">
        <v>1.9</v>
      </c>
      <c r="H52" s="29">
        <v>16500</v>
      </c>
      <c r="I52" s="29"/>
      <c r="J52" s="29">
        <v>17600</v>
      </c>
      <c r="K52" s="59">
        <v>2.1</v>
      </c>
      <c r="L52" s="29">
        <v>37000</v>
      </c>
      <c r="M52" s="22"/>
    </row>
    <row r="53" spans="1:13" ht="15">
      <c r="A53" s="26" t="s">
        <v>125</v>
      </c>
      <c r="B53" s="29">
        <v>24600</v>
      </c>
      <c r="C53" s="59">
        <v>2.6</v>
      </c>
      <c r="D53" s="29">
        <v>64400</v>
      </c>
      <c r="E53" s="29"/>
      <c r="F53" s="29">
        <v>73000</v>
      </c>
      <c r="G53" s="59">
        <v>2.3</v>
      </c>
      <c r="H53" s="29">
        <v>171300</v>
      </c>
      <c r="I53" s="29"/>
      <c r="J53" s="29">
        <v>97600</v>
      </c>
      <c r="K53" s="59">
        <v>2.4</v>
      </c>
      <c r="L53" s="29">
        <v>235700</v>
      </c>
      <c r="M53" s="22"/>
    </row>
    <row r="54" spans="1:13" ht="15">
      <c r="A54" s="26" t="s">
        <v>126</v>
      </c>
      <c r="B54" s="29">
        <v>500</v>
      </c>
      <c r="C54" s="59">
        <v>2</v>
      </c>
      <c r="D54" s="29">
        <v>1000</v>
      </c>
      <c r="E54" s="29"/>
      <c r="F54" s="29">
        <v>900</v>
      </c>
      <c r="G54" s="59">
        <v>1.3</v>
      </c>
      <c r="H54" s="29">
        <v>1200</v>
      </c>
      <c r="I54" s="29"/>
      <c r="J54" s="29">
        <v>1400</v>
      </c>
      <c r="K54" s="59">
        <v>1.6</v>
      </c>
      <c r="L54" s="29">
        <v>2200</v>
      </c>
      <c r="M54" s="22"/>
    </row>
    <row r="55" spans="1:13" ht="15">
      <c r="A55" s="26" t="s">
        <v>127</v>
      </c>
      <c r="B55" s="29">
        <v>2300</v>
      </c>
      <c r="C55" s="59">
        <v>1.8</v>
      </c>
      <c r="D55" s="29">
        <v>4100</v>
      </c>
      <c r="E55" s="29"/>
      <c r="F55" s="29">
        <v>21600</v>
      </c>
      <c r="G55" s="59">
        <v>1.8</v>
      </c>
      <c r="H55" s="29">
        <v>38600</v>
      </c>
      <c r="I55" s="29"/>
      <c r="J55" s="29">
        <v>23900</v>
      </c>
      <c r="K55" s="59">
        <v>1.8</v>
      </c>
      <c r="L55" s="29">
        <v>42700</v>
      </c>
      <c r="M55" s="22"/>
    </row>
    <row r="56" spans="1:13" ht="15">
      <c r="A56" s="26" t="s">
        <v>128</v>
      </c>
      <c r="B56" s="29">
        <v>6900</v>
      </c>
      <c r="C56" s="59">
        <v>2.2</v>
      </c>
      <c r="D56" s="29">
        <v>15500</v>
      </c>
      <c r="E56" s="29"/>
      <c r="F56" s="29">
        <v>23300</v>
      </c>
      <c r="G56" s="59">
        <v>2.1</v>
      </c>
      <c r="H56" s="29">
        <v>47900</v>
      </c>
      <c r="I56" s="29"/>
      <c r="J56" s="29">
        <v>30200</v>
      </c>
      <c r="K56" s="59">
        <v>2.1</v>
      </c>
      <c r="L56" s="29">
        <v>63400</v>
      </c>
      <c r="M56" s="22"/>
    </row>
    <row r="57" spans="1:13" ht="15">
      <c r="A57" s="26" t="s">
        <v>129</v>
      </c>
      <c r="B57" s="29">
        <v>7100</v>
      </c>
      <c r="C57" s="59">
        <v>2.3</v>
      </c>
      <c r="D57" s="29">
        <v>16300</v>
      </c>
      <c r="E57" s="29"/>
      <c r="F57" s="29">
        <v>14800</v>
      </c>
      <c r="G57" s="59">
        <v>1.6</v>
      </c>
      <c r="H57" s="29">
        <v>23100</v>
      </c>
      <c r="I57" s="29"/>
      <c r="J57" s="29">
        <v>21900</v>
      </c>
      <c r="K57" s="59">
        <v>1.8</v>
      </c>
      <c r="L57" s="29">
        <v>39400</v>
      </c>
      <c r="M57" s="22"/>
    </row>
    <row r="58" spans="1:13" ht="15">
      <c r="A58" s="26" t="s">
        <v>130</v>
      </c>
      <c r="B58" s="29">
        <v>3400</v>
      </c>
      <c r="C58" s="59">
        <v>2.4</v>
      </c>
      <c r="D58" s="29">
        <v>8300</v>
      </c>
      <c r="E58" s="29"/>
      <c r="F58" s="29">
        <v>13000</v>
      </c>
      <c r="G58" s="59">
        <v>1.8</v>
      </c>
      <c r="H58" s="29">
        <v>23000</v>
      </c>
      <c r="I58" s="29"/>
      <c r="J58" s="29">
        <v>16400</v>
      </c>
      <c r="K58" s="59">
        <v>1.9</v>
      </c>
      <c r="L58" s="29">
        <v>31300</v>
      </c>
      <c r="M58" s="22"/>
    </row>
    <row r="59" spans="1:13" ht="15">
      <c r="A59" s="26" t="s">
        <v>131</v>
      </c>
      <c r="B59" s="29">
        <v>600</v>
      </c>
      <c r="C59" s="59">
        <v>1.7</v>
      </c>
      <c r="D59" s="29">
        <v>1000</v>
      </c>
      <c r="E59" s="29"/>
      <c r="F59" s="29">
        <v>400</v>
      </c>
      <c r="G59" s="59">
        <v>1.8</v>
      </c>
      <c r="H59" s="29">
        <v>700</v>
      </c>
      <c r="I59" s="29"/>
      <c r="J59" s="29">
        <v>1000</v>
      </c>
      <c r="K59" s="59">
        <v>1.7</v>
      </c>
      <c r="L59" s="29">
        <v>1700</v>
      </c>
      <c r="M59" s="22"/>
    </row>
    <row r="60" spans="1:13" ht="15">
      <c r="A60" s="26" t="s">
        <v>132</v>
      </c>
      <c r="B60" s="29">
        <v>14000</v>
      </c>
      <c r="C60" s="59">
        <v>1.8</v>
      </c>
      <c r="D60" s="29">
        <v>24600</v>
      </c>
      <c r="E60" s="29"/>
      <c r="F60" s="29">
        <v>33900</v>
      </c>
      <c r="G60" s="59">
        <v>2.1</v>
      </c>
      <c r="H60" s="29">
        <v>71400</v>
      </c>
      <c r="I60" s="29"/>
      <c r="J60" s="29">
        <v>47900</v>
      </c>
      <c r="K60" s="59">
        <v>2</v>
      </c>
      <c r="L60" s="29">
        <v>96000</v>
      </c>
      <c r="M60" s="22"/>
    </row>
    <row r="61" spans="1:13" ht="15">
      <c r="A61" s="26" t="s">
        <v>133</v>
      </c>
      <c r="B61" s="29">
        <v>8700</v>
      </c>
      <c r="C61" s="59">
        <v>2.9</v>
      </c>
      <c r="D61" s="29">
        <v>25300</v>
      </c>
      <c r="E61" s="29"/>
      <c r="F61" s="29">
        <v>8800</v>
      </c>
      <c r="G61" s="59">
        <v>2.4</v>
      </c>
      <c r="H61" s="29">
        <v>21400</v>
      </c>
      <c r="I61" s="29"/>
      <c r="J61" s="29">
        <v>17500</v>
      </c>
      <c r="K61" s="59">
        <v>2.7</v>
      </c>
      <c r="L61" s="29">
        <v>46700</v>
      </c>
      <c r="M61" s="22"/>
    </row>
    <row r="62" spans="1:13" ht="15">
      <c r="A62" s="26" t="s">
        <v>134</v>
      </c>
      <c r="B62" s="29">
        <v>500</v>
      </c>
      <c r="C62" s="59">
        <v>1.6</v>
      </c>
      <c r="D62" s="29">
        <v>800</v>
      </c>
      <c r="E62" s="29"/>
      <c r="F62" s="29">
        <v>1600</v>
      </c>
      <c r="G62" s="59">
        <v>1.6</v>
      </c>
      <c r="H62" s="29">
        <v>2500</v>
      </c>
      <c r="I62" s="29"/>
      <c r="J62" s="29">
        <v>2100</v>
      </c>
      <c r="K62" s="59">
        <v>1.6</v>
      </c>
      <c r="L62" s="29">
        <v>3300</v>
      </c>
      <c r="M62" s="22"/>
    </row>
    <row r="63" spans="1:13" ht="15">
      <c r="A63" s="26" t="s">
        <v>135</v>
      </c>
      <c r="B63" s="29">
        <v>15500</v>
      </c>
      <c r="C63" s="59">
        <v>2.3</v>
      </c>
      <c r="D63" s="29">
        <v>36100</v>
      </c>
      <c r="E63" s="29"/>
      <c r="F63" s="29">
        <v>18500</v>
      </c>
      <c r="G63" s="59">
        <v>2.7</v>
      </c>
      <c r="H63" s="29">
        <v>50700</v>
      </c>
      <c r="I63" s="29"/>
      <c r="J63" s="29">
        <v>34000</v>
      </c>
      <c r="K63" s="59">
        <v>2.6</v>
      </c>
      <c r="L63" s="29">
        <v>86800</v>
      </c>
      <c r="M63" s="22"/>
    </row>
    <row r="64" spans="1:13" ht="15">
      <c r="A64" s="26" t="s">
        <v>136</v>
      </c>
      <c r="B64" s="29">
        <v>9900</v>
      </c>
      <c r="C64" s="59">
        <v>2.3</v>
      </c>
      <c r="D64" s="29">
        <v>22500</v>
      </c>
      <c r="E64" s="29"/>
      <c r="F64" s="29">
        <v>12400</v>
      </c>
      <c r="G64" s="59">
        <v>2.2</v>
      </c>
      <c r="H64" s="29">
        <v>27400</v>
      </c>
      <c r="I64" s="29"/>
      <c r="J64" s="29">
        <v>22300</v>
      </c>
      <c r="K64" s="59">
        <v>2.2</v>
      </c>
      <c r="L64" s="29">
        <v>49900</v>
      </c>
      <c r="M64" s="22"/>
    </row>
    <row r="65" spans="1:13" ht="15">
      <c r="A65" s="13"/>
      <c r="B65" s="34"/>
      <c r="C65" s="35"/>
      <c r="D65" s="34"/>
      <c r="E65" s="34"/>
      <c r="F65" s="34"/>
      <c r="G65" s="35"/>
      <c r="H65" s="34"/>
      <c r="I65" s="34"/>
      <c r="J65" s="34"/>
      <c r="K65" s="35"/>
      <c r="L65" s="34"/>
      <c r="M65" s="22"/>
    </row>
    <row r="66" spans="1:13" ht="15">
      <c r="A66" s="15" t="s">
        <v>178</v>
      </c>
      <c r="B66" s="36"/>
      <c r="C66" s="37"/>
      <c r="D66" s="36"/>
      <c r="E66" s="36"/>
      <c r="F66" s="36"/>
      <c r="G66" s="37"/>
      <c r="H66" s="36"/>
      <c r="I66" s="36"/>
      <c r="J66" s="36"/>
      <c r="K66" s="37"/>
      <c r="L66" s="22"/>
      <c r="M66" s="22"/>
    </row>
    <row r="67" spans="1:13" ht="15">
      <c r="A67" s="66" t="s">
        <v>181</v>
      </c>
      <c r="B67" s="36"/>
      <c r="C67" s="37"/>
      <c r="D67" s="36"/>
      <c r="E67" s="36"/>
      <c r="F67" s="36"/>
      <c r="G67" s="37"/>
      <c r="H67" s="36"/>
      <c r="I67" s="36"/>
      <c r="J67" s="36"/>
      <c r="K67" s="38"/>
      <c r="L67" s="22"/>
      <c r="M67" s="22"/>
    </row>
    <row r="68" spans="1:13" ht="15">
      <c r="A68" s="20"/>
      <c r="B68" s="22"/>
      <c r="C68" s="38"/>
      <c r="D68" s="22"/>
      <c r="E68" s="22"/>
      <c r="F68" s="22"/>
      <c r="G68" s="38"/>
      <c r="H68" s="22"/>
      <c r="I68" s="22"/>
      <c r="J68" s="22"/>
      <c r="K68" s="38"/>
      <c r="L68" s="22"/>
      <c r="M68" s="22"/>
    </row>
    <row r="69" spans="1:13" ht="15">
      <c r="A69" s="20"/>
      <c r="B69" s="22"/>
      <c r="C69" s="38"/>
      <c r="D69" s="22"/>
      <c r="E69" s="22"/>
      <c r="F69" s="22"/>
      <c r="G69" s="38"/>
      <c r="H69" s="22"/>
      <c r="I69" s="22"/>
      <c r="J69" s="22"/>
      <c r="K69" s="38"/>
      <c r="L69" s="22"/>
      <c r="M69" s="22"/>
    </row>
    <row r="70" spans="1:13" ht="15">
      <c r="A70" s="20"/>
      <c r="B70" s="22"/>
      <c r="C70" s="38"/>
      <c r="D70" s="22"/>
      <c r="E70" s="22"/>
      <c r="F70" s="22"/>
      <c r="G70" s="38"/>
      <c r="H70" s="22"/>
      <c r="I70" s="22"/>
      <c r="J70" s="22"/>
      <c r="K70" s="38"/>
      <c r="L70" s="22"/>
      <c r="M70" s="22"/>
    </row>
  </sheetData>
  <sheetProtection/>
  <mergeCells count="3">
    <mergeCell ref="B4:D4"/>
    <mergeCell ref="F4:H4"/>
    <mergeCell ref="J4:L4"/>
  </mergeCells>
  <hyperlinks>
    <hyperlink ref="A67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  <col min="6" max="8" width="13.77734375" style="0" customWidth="1"/>
    <col min="9" max="9" width="2.77734375" style="0" customWidth="1"/>
  </cols>
  <sheetData>
    <row r="1" spans="1:12" ht="20.25">
      <c r="A1" s="45" t="s">
        <v>11</v>
      </c>
      <c r="B1" s="45"/>
      <c r="C1" s="45"/>
      <c r="D1" s="45"/>
      <c r="E1" s="45"/>
      <c r="F1" s="47"/>
      <c r="G1" s="15"/>
      <c r="H1" s="20"/>
      <c r="I1" s="47"/>
      <c r="J1" s="20"/>
      <c r="K1" s="20"/>
      <c r="L1" s="20"/>
    </row>
    <row r="2" spans="1:12" ht="20.25">
      <c r="A2" s="46" t="s">
        <v>179</v>
      </c>
      <c r="B2" s="46"/>
      <c r="C2" s="46"/>
      <c r="D2" s="46"/>
      <c r="E2" s="46"/>
      <c r="F2" s="15"/>
      <c r="G2" s="15"/>
      <c r="H2" s="20"/>
      <c r="I2" s="47"/>
      <c r="J2" s="20"/>
      <c r="K2" s="20"/>
      <c r="L2" s="20"/>
    </row>
    <row r="3" spans="1:12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13"/>
      <c r="B4" s="61" t="s">
        <v>160</v>
      </c>
      <c r="C4" s="61"/>
      <c r="D4" s="62"/>
      <c r="E4" s="13"/>
      <c r="F4" s="61" t="s">
        <v>2</v>
      </c>
      <c r="G4" s="61"/>
      <c r="H4" s="62"/>
      <c r="I4" s="14"/>
      <c r="J4" s="63" t="s">
        <v>3</v>
      </c>
      <c r="K4" s="64"/>
      <c r="L4" s="64"/>
    </row>
    <row r="5" spans="1:12" ht="28.5">
      <c r="A5" s="15" t="s">
        <v>154</v>
      </c>
      <c r="B5" s="16" t="s">
        <v>142</v>
      </c>
      <c r="C5" s="16" t="s">
        <v>143</v>
      </c>
      <c r="D5" s="17" t="s">
        <v>144</v>
      </c>
      <c r="E5" s="55"/>
      <c r="F5" s="16" t="s">
        <v>142</v>
      </c>
      <c r="G5" s="16" t="s">
        <v>143</v>
      </c>
      <c r="H5" s="17" t="s">
        <v>144</v>
      </c>
      <c r="I5" s="18"/>
      <c r="J5" s="16" t="s">
        <v>142</v>
      </c>
      <c r="K5" s="16" t="s">
        <v>143</v>
      </c>
      <c r="L5" s="17" t="s">
        <v>144</v>
      </c>
    </row>
    <row r="6" spans="1:12" ht="15">
      <c r="A6" s="13"/>
      <c r="B6" s="19"/>
      <c r="C6" s="19"/>
      <c r="D6" s="19"/>
      <c r="E6" s="21"/>
      <c r="F6" s="19"/>
      <c r="G6" s="19"/>
      <c r="H6" s="19"/>
      <c r="I6" s="20"/>
      <c r="J6" s="20"/>
      <c r="K6" s="21"/>
      <c r="L6" s="20"/>
    </row>
    <row r="7" spans="1:13" ht="15">
      <c r="A7" s="15" t="s">
        <v>1</v>
      </c>
      <c r="B7" s="24">
        <f>SUM(B8:B64)</f>
        <v>1660000</v>
      </c>
      <c r="C7" s="23">
        <v>2.14</v>
      </c>
      <c r="D7" s="24">
        <f>SUM(D8:D64)</f>
        <v>3548000</v>
      </c>
      <c r="E7" s="15"/>
      <c r="F7" s="24">
        <f>SUM(F8:F64)</f>
        <v>560000</v>
      </c>
      <c r="G7" s="23">
        <v>2.8</v>
      </c>
      <c r="H7" s="24">
        <f>SUM(H8:H64)</f>
        <v>1568000</v>
      </c>
      <c r="I7" s="19"/>
      <c r="J7" s="24">
        <f>SUM(J8:J64)</f>
        <v>1100000</v>
      </c>
      <c r="K7" s="23">
        <v>1.8</v>
      </c>
      <c r="L7" s="24">
        <f>SUM(L8:L64)</f>
        <v>1980000</v>
      </c>
      <c r="M7" s="22"/>
    </row>
    <row r="8" spans="1:13" ht="15">
      <c r="A8" s="26" t="s">
        <v>80</v>
      </c>
      <c r="B8" s="22">
        <f aca="true" t="shared" si="0" ref="B8:B13">+F8+J8</f>
        <v>24100</v>
      </c>
      <c r="C8" s="38">
        <v>1.6</v>
      </c>
      <c r="D8" s="22">
        <f aca="true" t="shared" si="1" ref="D8:D13">+H8+L8</f>
        <v>39700</v>
      </c>
      <c r="E8" s="20"/>
      <c r="F8" s="24">
        <v>7500</v>
      </c>
      <c r="G8" s="58">
        <v>2.1</v>
      </c>
      <c r="H8" s="24">
        <v>16100</v>
      </c>
      <c r="I8" s="26"/>
      <c r="J8" s="24">
        <v>16600</v>
      </c>
      <c r="K8" s="58">
        <v>1.4</v>
      </c>
      <c r="L8" s="24">
        <v>23600</v>
      </c>
      <c r="M8" s="22"/>
    </row>
    <row r="9" spans="1:13" ht="15">
      <c r="A9" s="26" t="s">
        <v>81</v>
      </c>
      <c r="B9" s="22">
        <f t="shared" si="0"/>
        <v>38900</v>
      </c>
      <c r="C9" s="38">
        <v>1.9</v>
      </c>
      <c r="D9" s="22">
        <f t="shared" si="1"/>
        <v>75700</v>
      </c>
      <c r="E9" s="20"/>
      <c r="F9" s="36">
        <v>8600</v>
      </c>
      <c r="G9" s="37">
        <v>2.9</v>
      </c>
      <c r="H9" s="36">
        <v>24700</v>
      </c>
      <c r="I9" s="36"/>
      <c r="J9" s="24">
        <v>30300</v>
      </c>
      <c r="K9" s="58">
        <v>1.7</v>
      </c>
      <c r="L9" s="24">
        <v>51000</v>
      </c>
      <c r="M9" s="22"/>
    </row>
    <row r="10" spans="1:13" ht="15">
      <c r="A10" s="26" t="s">
        <v>82</v>
      </c>
      <c r="B10" s="22">
        <f t="shared" si="0"/>
        <v>23800</v>
      </c>
      <c r="C10" s="38">
        <v>1.8</v>
      </c>
      <c r="D10" s="22">
        <f t="shared" si="1"/>
        <v>41900</v>
      </c>
      <c r="E10" s="20"/>
      <c r="F10" s="36">
        <v>4100</v>
      </c>
      <c r="G10" s="37">
        <v>3.7</v>
      </c>
      <c r="H10" s="36">
        <v>15200</v>
      </c>
      <c r="I10" s="36"/>
      <c r="J10" s="24">
        <v>19700</v>
      </c>
      <c r="K10" s="58">
        <v>1.4</v>
      </c>
      <c r="L10" s="24">
        <v>26700</v>
      </c>
      <c r="M10" s="22"/>
    </row>
    <row r="11" spans="1:13" ht="15">
      <c r="A11" s="26" t="s">
        <v>83</v>
      </c>
      <c r="B11" s="22">
        <f t="shared" si="0"/>
        <v>42200</v>
      </c>
      <c r="C11" s="38">
        <v>2.1</v>
      </c>
      <c r="D11" s="22">
        <f t="shared" si="1"/>
        <v>86800</v>
      </c>
      <c r="E11" s="20"/>
      <c r="F11" s="36">
        <v>10700</v>
      </c>
      <c r="G11" s="37">
        <v>2.8</v>
      </c>
      <c r="H11" s="36">
        <v>30400</v>
      </c>
      <c r="I11" s="36"/>
      <c r="J11" s="24">
        <v>31500</v>
      </c>
      <c r="K11" s="58">
        <v>1.8</v>
      </c>
      <c r="L11" s="24">
        <v>56400</v>
      </c>
      <c r="M11" s="22"/>
    </row>
    <row r="12" spans="1:13" ht="15">
      <c r="A12" s="26" t="s">
        <v>84</v>
      </c>
      <c r="B12" s="22">
        <f t="shared" si="0"/>
        <v>33800</v>
      </c>
      <c r="C12" s="38">
        <v>2.8</v>
      </c>
      <c r="D12" s="22">
        <f t="shared" si="1"/>
        <v>95100</v>
      </c>
      <c r="E12" s="20"/>
      <c r="F12" s="36">
        <v>21800</v>
      </c>
      <c r="G12" s="37">
        <v>3.1</v>
      </c>
      <c r="H12" s="36">
        <v>68500</v>
      </c>
      <c r="I12" s="36"/>
      <c r="J12" s="24">
        <v>12000</v>
      </c>
      <c r="K12" s="58">
        <v>2.2</v>
      </c>
      <c r="L12" s="24">
        <v>26600</v>
      </c>
      <c r="M12" s="22"/>
    </row>
    <row r="13" spans="1:13" ht="15">
      <c r="A13" s="26" t="s">
        <v>85</v>
      </c>
      <c r="B13" s="22">
        <f t="shared" si="0"/>
        <v>57400</v>
      </c>
      <c r="C13" s="38">
        <v>2</v>
      </c>
      <c r="D13" s="22">
        <f t="shared" si="1"/>
        <v>115900</v>
      </c>
      <c r="E13" s="20"/>
      <c r="F13" s="36">
        <v>11900</v>
      </c>
      <c r="G13" s="37">
        <v>2.4</v>
      </c>
      <c r="H13" s="36">
        <v>29000</v>
      </c>
      <c r="I13" s="36"/>
      <c r="J13" s="24">
        <v>45500</v>
      </c>
      <c r="K13" s="58">
        <v>1.9</v>
      </c>
      <c r="L13" s="24">
        <v>86900</v>
      </c>
      <c r="M13" s="22"/>
    </row>
    <row r="14" spans="1:13" ht="15">
      <c r="A14" s="26" t="s">
        <v>86</v>
      </c>
      <c r="B14" s="22">
        <f aca="true" t="shared" si="2" ref="B14:B64">+F14+J14</f>
        <v>15800</v>
      </c>
      <c r="C14" s="38">
        <v>1.8</v>
      </c>
      <c r="D14" s="22">
        <f aca="true" t="shared" si="3" ref="D14:D64">+H14+L14</f>
        <v>28500</v>
      </c>
      <c r="E14" s="20"/>
      <c r="F14" s="36">
        <v>4100</v>
      </c>
      <c r="G14" s="37">
        <v>2.6</v>
      </c>
      <c r="H14" s="36">
        <v>10700</v>
      </c>
      <c r="I14" s="36"/>
      <c r="J14" s="24">
        <v>11700</v>
      </c>
      <c r="K14" s="58">
        <v>1.5</v>
      </c>
      <c r="L14" s="24">
        <v>17800</v>
      </c>
      <c r="M14" s="22"/>
    </row>
    <row r="15" spans="1:13" ht="15">
      <c r="A15" s="26" t="s">
        <v>87</v>
      </c>
      <c r="B15" s="22">
        <f t="shared" si="2"/>
        <v>52700</v>
      </c>
      <c r="C15" s="38">
        <v>1.9</v>
      </c>
      <c r="D15" s="22">
        <f t="shared" si="3"/>
        <v>101000</v>
      </c>
      <c r="E15" s="20"/>
      <c r="F15" s="36">
        <v>13700</v>
      </c>
      <c r="G15" s="37">
        <v>2.6</v>
      </c>
      <c r="H15" s="36">
        <v>35800</v>
      </c>
      <c r="I15" s="36"/>
      <c r="J15" s="24">
        <v>39000</v>
      </c>
      <c r="K15" s="58">
        <v>1.7</v>
      </c>
      <c r="L15" s="24">
        <v>65200</v>
      </c>
      <c r="M15" s="22"/>
    </row>
    <row r="16" spans="1:13" ht="15">
      <c r="A16" s="26" t="s">
        <v>88</v>
      </c>
      <c r="B16" s="22">
        <f t="shared" si="2"/>
        <v>30300</v>
      </c>
      <c r="C16" s="37">
        <v>2.2</v>
      </c>
      <c r="D16" s="22">
        <f t="shared" si="3"/>
        <v>66100</v>
      </c>
      <c r="E16" s="36"/>
      <c r="F16" s="24">
        <v>10500</v>
      </c>
      <c r="G16" s="58">
        <v>2.7</v>
      </c>
      <c r="H16" s="24">
        <v>28300</v>
      </c>
      <c r="I16" s="24"/>
      <c r="J16" s="24">
        <v>19800</v>
      </c>
      <c r="K16" s="58">
        <v>1.9</v>
      </c>
      <c r="L16" s="24">
        <v>37800</v>
      </c>
      <c r="M16" s="22"/>
    </row>
    <row r="17" spans="1:13" ht="15">
      <c r="A17" s="26" t="s">
        <v>89</v>
      </c>
      <c r="B17" s="22">
        <f t="shared" si="2"/>
        <v>28700</v>
      </c>
      <c r="C17" s="37">
        <v>1.8</v>
      </c>
      <c r="D17" s="22">
        <f t="shared" si="3"/>
        <v>52000</v>
      </c>
      <c r="E17" s="36"/>
      <c r="F17" s="24">
        <v>8600</v>
      </c>
      <c r="G17" s="58">
        <v>2.5</v>
      </c>
      <c r="H17" s="24">
        <v>21700</v>
      </c>
      <c r="I17" s="24"/>
      <c r="J17" s="24">
        <v>20100</v>
      </c>
      <c r="K17" s="58">
        <v>1.5</v>
      </c>
      <c r="L17" s="24">
        <v>30300</v>
      </c>
      <c r="M17" s="22"/>
    </row>
    <row r="18" spans="1:13" ht="15">
      <c r="A18" s="26" t="s">
        <v>90</v>
      </c>
      <c r="B18" s="22">
        <f t="shared" si="2"/>
        <v>26000</v>
      </c>
      <c r="C18" s="37">
        <v>2</v>
      </c>
      <c r="D18" s="22">
        <f t="shared" si="3"/>
        <v>52800</v>
      </c>
      <c r="E18" s="36"/>
      <c r="F18" s="24">
        <v>9000</v>
      </c>
      <c r="G18" s="58">
        <v>2.6</v>
      </c>
      <c r="H18" s="24">
        <v>23200</v>
      </c>
      <c r="I18" s="24"/>
      <c r="J18" s="24">
        <v>17000</v>
      </c>
      <c r="K18" s="58">
        <v>1.7</v>
      </c>
      <c r="L18" s="24">
        <v>29600</v>
      </c>
      <c r="M18" s="22"/>
    </row>
    <row r="19" spans="1:13" ht="15">
      <c r="A19" s="26" t="s">
        <v>91</v>
      </c>
      <c r="B19" s="22">
        <f t="shared" si="2"/>
        <v>50400</v>
      </c>
      <c r="C19" s="37">
        <v>1.7</v>
      </c>
      <c r="D19" s="22">
        <f t="shared" si="3"/>
        <v>88000</v>
      </c>
      <c r="E19" s="36"/>
      <c r="F19" s="24">
        <v>12400</v>
      </c>
      <c r="G19" s="58">
        <v>2.2</v>
      </c>
      <c r="H19" s="24">
        <v>27300</v>
      </c>
      <c r="I19" s="24"/>
      <c r="J19" s="24">
        <v>38000</v>
      </c>
      <c r="K19" s="58">
        <v>1.6</v>
      </c>
      <c r="L19" s="24">
        <v>60700</v>
      </c>
      <c r="M19" s="22"/>
    </row>
    <row r="20" spans="1:13" ht="15">
      <c r="A20" s="26" t="s">
        <v>92</v>
      </c>
      <c r="B20" s="22">
        <f t="shared" si="2"/>
        <v>26500</v>
      </c>
      <c r="C20" s="37">
        <v>2</v>
      </c>
      <c r="D20" s="22">
        <f t="shared" si="3"/>
        <v>54200</v>
      </c>
      <c r="E20" s="36"/>
      <c r="F20" s="24">
        <v>9100</v>
      </c>
      <c r="G20" s="58">
        <v>2.3</v>
      </c>
      <c r="H20" s="24">
        <v>21300</v>
      </c>
      <c r="I20" s="24"/>
      <c r="J20" s="24">
        <v>17400</v>
      </c>
      <c r="K20" s="58">
        <v>1.9</v>
      </c>
      <c r="L20" s="24">
        <v>32900</v>
      </c>
      <c r="M20" s="22"/>
    </row>
    <row r="21" spans="1:13" ht="15">
      <c r="A21" s="26" t="s">
        <v>93</v>
      </c>
      <c r="B21" s="22">
        <f t="shared" si="2"/>
        <v>40300</v>
      </c>
      <c r="C21" s="37">
        <v>2.1</v>
      </c>
      <c r="D21" s="22">
        <f t="shared" si="3"/>
        <v>86300</v>
      </c>
      <c r="E21" s="36"/>
      <c r="F21" s="24">
        <v>11400</v>
      </c>
      <c r="G21" s="58">
        <v>3</v>
      </c>
      <c r="H21" s="24">
        <v>34300</v>
      </c>
      <c r="I21" s="24"/>
      <c r="J21" s="24">
        <v>28900</v>
      </c>
      <c r="K21" s="58">
        <v>1.8</v>
      </c>
      <c r="L21" s="24">
        <v>52000</v>
      </c>
      <c r="M21" s="22"/>
    </row>
    <row r="22" spans="1:13" ht="15">
      <c r="A22" s="26" t="s">
        <v>94</v>
      </c>
      <c r="B22" s="22">
        <f t="shared" si="2"/>
        <v>12300</v>
      </c>
      <c r="C22" s="37">
        <v>1.9</v>
      </c>
      <c r="D22" s="22">
        <f t="shared" si="3"/>
        <v>23800</v>
      </c>
      <c r="E22" s="36"/>
      <c r="F22" s="24">
        <v>3800</v>
      </c>
      <c r="G22" s="58">
        <v>2.5</v>
      </c>
      <c r="H22" s="24">
        <v>9600</v>
      </c>
      <c r="I22" s="24"/>
      <c r="J22" s="24">
        <v>8500</v>
      </c>
      <c r="K22" s="58">
        <v>1.7</v>
      </c>
      <c r="L22" s="24">
        <v>14200</v>
      </c>
      <c r="M22" s="22"/>
    </row>
    <row r="23" spans="1:13" ht="15">
      <c r="A23" s="26" t="s">
        <v>95</v>
      </c>
      <c r="B23" s="22">
        <f t="shared" si="2"/>
        <v>37900</v>
      </c>
      <c r="C23" s="37">
        <v>2.1</v>
      </c>
      <c r="D23" s="22">
        <f t="shared" si="3"/>
        <v>81300</v>
      </c>
      <c r="E23" s="36"/>
      <c r="F23" s="24">
        <v>10300</v>
      </c>
      <c r="G23" s="58">
        <v>2.8</v>
      </c>
      <c r="H23" s="24">
        <v>28600</v>
      </c>
      <c r="I23" s="24"/>
      <c r="J23" s="24">
        <v>27600</v>
      </c>
      <c r="K23" s="58">
        <v>1.9</v>
      </c>
      <c r="L23" s="24">
        <v>52700</v>
      </c>
      <c r="M23" s="22"/>
    </row>
    <row r="24" spans="1:13" ht="15">
      <c r="A24" s="26" t="s">
        <v>96</v>
      </c>
      <c r="B24" s="22">
        <f t="shared" si="2"/>
        <v>9300</v>
      </c>
      <c r="C24" s="37">
        <v>1.7</v>
      </c>
      <c r="D24" s="22">
        <f t="shared" si="3"/>
        <v>15900</v>
      </c>
      <c r="E24" s="36"/>
      <c r="F24" s="24">
        <v>3000</v>
      </c>
      <c r="G24" s="58">
        <v>2.4</v>
      </c>
      <c r="H24" s="24">
        <v>7300</v>
      </c>
      <c r="I24" s="24"/>
      <c r="J24" s="24">
        <v>6300</v>
      </c>
      <c r="K24" s="58">
        <v>1.4</v>
      </c>
      <c r="L24" s="24">
        <v>8600</v>
      </c>
      <c r="M24" s="22"/>
    </row>
    <row r="25" spans="1:13" ht="15">
      <c r="A25" s="26" t="s">
        <v>97</v>
      </c>
      <c r="B25" s="22">
        <f t="shared" si="2"/>
        <v>20300</v>
      </c>
      <c r="C25" s="37">
        <v>3.1</v>
      </c>
      <c r="D25" s="22">
        <f t="shared" si="3"/>
        <v>63500</v>
      </c>
      <c r="E25" s="36"/>
      <c r="F25" s="24">
        <v>12900</v>
      </c>
      <c r="G25" s="58">
        <v>3.4</v>
      </c>
      <c r="H25" s="24">
        <v>44300</v>
      </c>
      <c r="I25" s="24"/>
      <c r="J25" s="24">
        <v>7400</v>
      </c>
      <c r="K25" s="58">
        <v>2.6</v>
      </c>
      <c r="L25" s="24">
        <v>19200</v>
      </c>
      <c r="M25" s="22"/>
    </row>
    <row r="26" spans="1:13" ht="15">
      <c r="A26" s="26" t="s">
        <v>98</v>
      </c>
      <c r="B26" s="22">
        <f t="shared" si="2"/>
        <v>16500</v>
      </c>
      <c r="C26" s="37">
        <v>1.6</v>
      </c>
      <c r="D26" s="22">
        <f t="shared" si="3"/>
        <v>26200</v>
      </c>
      <c r="E26" s="36"/>
      <c r="F26" s="24">
        <v>3900</v>
      </c>
      <c r="G26" s="58">
        <v>2.1</v>
      </c>
      <c r="H26" s="24">
        <v>8200</v>
      </c>
      <c r="I26" s="24"/>
      <c r="J26" s="24">
        <v>12600</v>
      </c>
      <c r="K26" s="58">
        <v>1.4</v>
      </c>
      <c r="L26" s="24">
        <v>18000</v>
      </c>
      <c r="M26" s="22"/>
    </row>
    <row r="27" spans="1:13" ht="15">
      <c r="A27" s="26" t="s">
        <v>99</v>
      </c>
      <c r="B27" s="24">
        <v>0</v>
      </c>
      <c r="C27" s="58">
        <v>0</v>
      </c>
      <c r="D27" s="24">
        <v>0</v>
      </c>
      <c r="E27" s="36"/>
      <c r="F27" s="24">
        <v>0</v>
      </c>
      <c r="G27" s="58">
        <v>0</v>
      </c>
      <c r="H27" s="24">
        <v>0</v>
      </c>
      <c r="I27" s="24"/>
      <c r="J27" s="24">
        <v>0</v>
      </c>
      <c r="K27" s="58">
        <v>0</v>
      </c>
      <c r="L27" s="24">
        <v>0</v>
      </c>
      <c r="M27" s="22"/>
    </row>
    <row r="28" spans="1:13" ht="15">
      <c r="A28" s="26" t="s">
        <v>100</v>
      </c>
      <c r="B28" s="22">
        <f t="shared" si="2"/>
        <v>37700</v>
      </c>
      <c r="C28" s="37">
        <v>2.4</v>
      </c>
      <c r="D28" s="22">
        <f t="shared" si="3"/>
        <v>92000</v>
      </c>
      <c r="E28" s="36"/>
      <c r="F28" s="27">
        <v>15700</v>
      </c>
      <c r="G28" s="60">
        <v>2.7</v>
      </c>
      <c r="H28" s="27">
        <v>42900</v>
      </c>
      <c r="I28" s="24"/>
      <c r="J28" s="24">
        <v>22000</v>
      </c>
      <c r="K28" s="58">
        <v>2.2</v>
      </c>
      <c r="L28" s="24">
        <v>49100</v>
      </c>
      <c r="M28" s="22"/>
    </row>
    <row r="29" spans="1:13" ht="15">
      <c r="A29" s="26" t="s">
        <v>101</v>
      </c>
      <c r="B29" s="22">
        <f t="shared" si="2"/>
        <v>91300</v>
      </c>
      <c r="C29" s="37">
        <v>1.8</v>
      </c>
      <c r="D29" s="22">
        <f t="shared" si="3"/>
        <v>162600</v>
      </c>
      <c r="E29" s="36"/>
      <c r="F29" s="24">
        <v>23500</v>
      </c>
      <c r="G29" s="58">
        <v>2.3</v>
      </c>
      <c r="H29" s="24">
        <v>52900</v>
      </c>
      <c r="I29" s="24"/>
      <c r="J29" s="24">
        <v>67800</v>
      </c>
      <c r="K29" s="58">
        <v>1.6</v>
      </c>
      <c r="L29" s="24">
        <v>109700</v>
      </c>
      <c r="M29" s="22"/>
    </row>
    <row r="30" spans="1:13" ht="15">
      <c r="A30" s="26" t="s">
        <v>102</v>
      </c>
      <c r="B30" s="22">
        <f t="shared" si="2"/>
        <v>45900</v>
      </c>
      <c r="C30" s="37">
        <v>2.9</v>
      </c>
      <c r="D30" s="22">
        <f t="shared" si="3"/>
        <v>131400</v>
      </c>
      <c r="E30" s="36"/>
      <c r="F30" s="24">
        <v>17700</v>
      </c>
      <c r="G30" s="58">
        <v>3.2</v>
      </c>
      <c r="H30" s="24">
        <v>57400</v>
      </c>
      <c r="I30" s="24"/>
      <c r="J30" s="24">
        <v>28200</v>
      </c>
      <c r="K30" s="58">
        <v>2.6</v>
      </c>
      <c r="L30" s="24">
        <v>74000</v>
      </c>
      <c r="M30" s="22"/>
    </row>
    <row r="31" spans="1:13" ht="15">
      <c r="A31" s="26" t="s">
        <v>103</v>
      </c>
      <c r="B31" s="22">
        <f t="shared" si="2"/>
        <v>28200</v>
      </c>
      <c r="C31" s="37">
        <v>2.4</v>
      </c>
      <c r="D31" s="22">
        <f t="shared" si="3"/>
        <v>66900</v>
      </c>
      <c r="E31" s="36"/>
      <c r="F31" s="24">
        <v>14800</v>
      </c>
      <c r="G31" s="58">
        <v>2.9</v>
      </c>
      <c r="H31" s="24">
        <v>42400</v>
      </c>
      <c r="I31" s="24"/>
      <c r="J31" s="24">
        <v>13400</v>
      </c>
      <c r="K31" s="58">
        <v>1.8</v>
      </c>
      <c r="L31" s="24">
        <v>24500</v>
      </c>
      <c r="M31" s="22"/>
    </row>
    <row r="32" spans="1:13" ht="15">
      <c r="A32" s="26" t="s">
        <v>104</v>
      </c>
      <c r="B32" s="22">
        <f t="shared" si="2"/>
        <v>41000</v>
      </c>
      <c r="C32" s="37">
        <v>2.8</v>
      </c>
      <c r="D32" s="22">
        <f t="shared" si="3"/>
        <v>114800</v>
      </c>
      <c r="E32" s="36"/>
      <c r="F32" s="24">
        <v>21300</v>
      </c>
      <c r="G32" s="58">
        <v>3.4</v>
      </c>
      <c r="H32" s="24">
        <v>72700</v>
      </c>
      <c r="I32" s="24"/>
      <c r="J32" s="24">
        <v>19700</v>
      </c>
      <c r="K32" s="58">
        <v>2.1</v>
      </c>
      <c r="L32" s="24">
        <v>42100</v>
      </c>
      <c r="M32" s="22"/>
    </row>
    <row r="33" spans="1:13" ht="15">
      <c r="A33" s="26" t="s">
        <v>105</v>
      </c>
      <c r="B33" s="22">
        <f t="shared" si="2"/>
        <v>11000</v>
      </c>
      <c r="C33" s="37">
        <v>2.4</v>
      </c>
      <c r="D33" s="22">
        <f t="shared" si="3"/>
        <v>26500</v>
      </c>
      <c r="E33" s="36"/>
      <c r="F33" s="24">
        <v>6800</v>
      </c>
      <c r="G33" s="58">
        <v>2.6</v>
      </c>
      <c r="H33" s="24">
        <v>18000</v>
      </c>
      <c r="I33" s="24"/>
      <c r="J33" s="24">
        <v>4200</v>
      </c>
      <c r="K33" s="58">
        <v>2</v>
      </c>
      <c r="L33" s="24">
        <v>8500</v>
      </c>
      <c r="M33" s="22"/>
    </row>
    <row r="34" spans="1:13" ht="15">
      <c r="A34" s="26" t="s">
        <v>106</v>
      </c>
      <c r="B34" s="22">
        <f t="shared" si="2"/>
        <v>45400</v>
      </c>
      <c r="C34" s="37">
        <v>2.4</v>
      </c>
      <c r="D34" s="22">
        <f t="shared" si="3"/>
        <v>107500</v>
      </c>
      <c r="E34" s="36"/>
      <c r="F34" s="24">
        <v>19900</v>
      </c>
      <c r="G34" s="58">
        <v>3</v>
      </c>
      <c r="H34" s="24">
        <v>59700</v>
      </c>
      <c r="I34" s="24"/>
      <c r="J34" s="24">
        <v>25500</v>
      </c>
      <c r="K34" s="58">
        <v>1.9</v>
      </c>
      <c r="L34" s="24">
        <v>47800</v>
      </c>
      <c r="M34" s="22"/>
    </row>
    <row r="35" spans="1:13" ht="15">
      <c r="A35" s="26" t="s">
        <v>107</v>
      </c>
      <c r="B35" s="24">
        <v>0</v>
      </c>
      <c r="C35" s="58">
        <v>0</v>
      </c>
      <c r="D35" s="24">
        <v>0</v>
      </c>
      <c r="E35" s="36"/>
      <c r="F35" s="24">
        <v>0</v>
      </c>
      <c r="G35" s="58">
        <v>0</v>
      </c>
      <c r="H35" s="24">
        <v>0</v>
      </c>
      <c r="I35" s="19"/>
      <c r="J35" s="24">
        <v>0</v>
      </c>
      <c r="K35" s="58">
        <v>0</v>
      </c>
      <c r="L35" s="24">
        <v>0</v>
      </c>
      <c r="M35" s="22"/>
    </row>
    <row r="36" spans="1:13" ht="15">
      <c r="A36" s="26" t="s">
        <v>108</v>
      </c>
      <c r="B36" s="22">
        <f t="shared" si="2"/>
        <v>27300</v>
      </c>
      <c r="C36" s="37">
        <v>2.1</v>
      </c>
      <c r="D36" s="22">
        <f t="shared" si="3"/>
        <v>57900</v>
      </c>
      <c r="E36" s="36"/>
      <c r="F36" s="24">
        <v>12200</v>
      </c>
      <c r="G36" s="58">
        <v>2.5</v>
      </c>
      <c r="H36" s="24">
        <v>30700</v>
      </c>
      <c r="I36" s="24"/>
      <c r="J36" s="24">
        <v>15100</v>
      </c>
      <c r="K36" s="58">
        <v>1.8</v>
      </c>
      <c r="L36" s="24">
        <v>27200</v>
      </c>
      <c r="M36" s="22"/>
    </row>
    <row r="37" spans="1:13" ht="15">
      <c r="A37" s="26" t="s">
        <v>109</v>
      </c>
      <c r="B37" s="22">
        <f t="shared" si="2"/>
        <v>55800</v>
      </c>
      <c r="C37" s="37">
        <v>2.4</v>
      </c>
      <c r="D37" s="22">
        <f t="shared" si="3"/>
        <v>131500</v>
      </c>
      <c r="E37" s="36"/>
      <c r="F37" s="24">
        <v>23100</v>
      </c>
      <c r="G37" s="58">
        <v>2.9</v>
      </c>
      <c r="H37" s="24">
        <v>67900</v>
      </c>
      <c r="I37" s="24"/>
      <c r="J37" s="24">
        <v>32700</v>
      </c>
      <c r="K37" s="58">
        <v>1.9</v>
      </c>
      <c r="L37" s="24">
        <v>63600</v>
      </c>
      <c r="M37" s="22"/>
    </row>
    <row r="38" spans="1:13" ht="15">
      <c r="A38" s="26" t="s">
        <v>110</v>
      </c>
      <c r="B38" s="22">
        <f t="shared" si="2"/>
        <v>27600</v>
      </c>
      <c r="C38" s="37">
        <v>2.8</v>
      </c>
      <c r="D38" s="22">
        <f t="shared" si="3"/>
        <v>77400</v>
      </c>
      <c r="E38" s="36"/>
      <c r="F38" s="24">
        <v>17800</v>
      </c>
      <c r="G38" s="58">
        <v>3.4</v>
      </c>
      <c r="H38" s="24">
        <v>60400</v>
      </c>
      <c r="I38" s="24"/>
      <c r="J38" s="24">
        <v>9800</v>
      </c>
      <c r="K38" s="58">
        <v>1.7</v>
      </c>
      <c r="L38" s="24">
        <v>17000</v>
      </c>
      <c r="M38" s="22"/>
    </row>
    <row r="39" spans="1:13" ht="15">
      <c r="A39" s="26" t="s">
        <v>111</v>
      </c>
      <c r="B39" s="22">
        <f t="shared" si="2"/>
        <v>25400</v>
      </c>
      <c r="C39" s="37">
        <v>2.3</v>
      </c>
      <c r="D39" s="22">
        <f t="shared" si="3"/>
        <v>59500</v>
      </c>
      <c r="E39" s="36"/>
      <c r="F39" s="24">
        <v>13400</v>
      </c>
      <c r="G39" s="58">
        <v>2.7</v>
      </c>
      <c r="H39" s="24">
        <v>36500</v>
      </c>
      <c r="I39" s="24"/>
      <c r="J39" s="24">
        <v>12000</v>
      </c>
      <c r="K39" s="58">
        <v>1.9</v>
      </c>
      <c r="L39" s="24">
        <v>23000</v>
      </c>
      <c r="M39" s="22"/>
    </row>
    <row r="40" spans="1:13" ht="15">
      <c r="A40" s="26" t="s">
        <v>112</v>
      </c>
      <c r="B40" s="22">
        <f t="shared" si="2"/>
        <v>26500</v>
      </c>
      <c r="C40" s="37">
        <v>1.6</v>
      </c>
      <c r="D40" s="22">
        <f t="shared" si="3"/>
        <v>42300</v>
      </c>
      <c r="E40" s="36"/>
      <c r="F40" s="24">
        <v>7300</v>
      </c>
      <c r="G40" s="58">
        <v>1.8</v>
      </c>
      <c r="H40" s="24">
        <v>13400</v>
      </c>
      <c r="I40" s="24"/>
      <c r="J40" s="24">
        <v>19200</v>
      </c>
      <c r="K40" s="58">
        <v>1.5</v>
      </c>
      <c r="L40" s="24">
        <v>28900</v>
      </c>
      <c r="M40" s="22"/>
    </row>
    <row r="41" spans="1:13" ht="15">
      <c r="A41" s="26" t="s">
        <v>113</v>
      </c>
      <c r="B41" s="22">
        <f t="shared" si="2"/>
        <v>13000</v>
      </c>
      <c r="C41" s="37">
        <v>2.4</v>
      </c>
      <c r="D41" s="22">
        <f t="shared" si="3"/>
        <v>31200</v>
      </c>
      <c r="E41" s="36"/>
      <c r="F41" s="24">
        <v>5400</v>
      </c>
      <c r="G41" s="58">
        <v>2.8</v>
      </c>
      <c r="H41" s="24">
        <v>15300</v>
      </c>
      <c r="I41" s="24"/>
      <c r="J41" s="24">
        <v>7600</v>
      </c>
      <c r="K41" s="58">
        <v>2.1</v>
      </c>
      <c r="L41" s="24">
        <v>15900</v>
      </c>
      <c r="M41" s="22"/>
    </row>
    <row r="42" spans="1:13" ht="15">
      <c r="A42" s="26" t="s">
        <v>114</v>
      </c>
      <c r="B42" s="22">
        <f t="shared" si="2"/>
        <v>26600</v>
      </c>
      <c r="C42" s="37">
        <v>2.1</v>
      </c>
      <c r="D42" s="22">
        <f t="shared" si="3"/>
        <v>55900</v>
      </c>
      <c r="E42" s="36"/>
      <c r="F42" s="24">
        <v>7300</v>
      </c>
      <c r="G42" s="58">
        <v>2.5</v>
      </c>
      <c r="H42" s="24">
        <v>18200</v>
      </c>
      <c r="I42" s="24"/>
      <c r="J42" s="24">
        <v>19300</v>
      </c>
      <c r="K42" s="58">
        <v>2</v>
      </c>
      <c r="L42" s="24">
        <v>37700</v>
      </c>
      <c r="M42" s="22"/>
    </row>
    <row r="43" spans="1:13" ht="15">
      <c r="A43" s="26" t="s">
        <v>115</v>
      </c>
      <c r="B43" s="22">
        <f t="shared" si="2"/>
        <v>53100</v>
      </c>
      <c r="C43" s="37">
        <v>2.5</v>
      </c>
      <c r="D43" s="22">
        <f t="shared" si="3"/>
        <v>130100</v>
      </c>
      <c r="E43" s="36"/>
      <c r="F43" s="24">
        <v>20300</v>
      </c>
      <c r="G43" s="58">
        <v>3</v>
      </c>
      <c r="H43" s="24">
        <v>60000</v>
      </c>
      <c r="I43" s="24"/>
      <c r="J43" s="24">
        <v>32800</v>
      </c>
      <c r="K43" s="58">
        <v>2.1</v>
      </c>
      <c r="L43" s="24">
        <v>70100</v>
      </c>
      <c r="M43" s="22"/>
    </row>
    <row r="44" spans="1:13" ht="15">
      <c r="A44" s="26" t="s">
        <v>116</v>
      </c>
      <c r="B44" s="22">
        <f t="shared" si="2"/>
        <v>1200</v>
      </c>
      <c r="C44" s="37">
        <v>1.8</v>
      </c>
      <c r="D44" s="22">
        <f t="shared" si="3"/>
        <v>2100</v>
      </c>
      <c r="E44" s="36"/>
      <c r="F44" s="24">
        <v>300</v>
      </c>
      <c r="G44" s="58">
        <v>2.7</v>
      </c>
      <c r="H44" s="24">
        <v>800</v>
      </c>
      <c r="I44" s="24"/>
      <c r="J44" s="24">
        <v>900</v>
      </c>
      <c r="K44" s="58">
        <v>1.4</v>
      </c>
      <c r="L44" s="24">
        <v>1300</v>
      </c>
      <c r="M44" s="22"/>
    </row>
    <row r="45" spans="1:13" ht="15">
      <c r="A45" s="26" t="s">
        <v>117</v>
      </c>
      <c r="B45" s="22">
        <f t="shared" si="2"/>
        <v>22500</v>
      </c>
      <c r="C45" s="37">
        <v>2.4</v>
      </c>
      <c r="D45" s="22">
        <f t="shared" si="3"/>
        <v>52900</v>
      </c>
      <c r="E45" s="36"/>
      <c r="F45" s="24">
        <v>8000</v>
      </c>
      <c r="G45" s="58">
        <v>2.9</v>
      </c>
      <c r="H45" s="24">
        <v>23100</v>
      </c>
      <c r="I45" s="24"/>
      <c r="J45" s="24">
        <v>14500</v>
      </c>
      <c r="K45" s="58">
        <v>2.1</v>
      </c>
      <c r="L45" s="24">
        <v>29800</v>
      </c>
      <c r="M45" s="22"/>
    </row>
    <row r="46" spans="1:13" ht="15">
      <c r="A46" s="26" t="s">
        <v>118</v>
      </c>
      <c r="B46" s="24">
        <v>0</v>
      </c>
      <c r="C46" s="58">
        <v>0</v>
      </c>
      <c r="D46" s="24">
        <v>0</v>
      </c>
      <c r="E46" s="36"/>
      <c r="F46" s="24">
        <v>0</v>
      </c>
      <c r="G46" s="58">
        <v>0</v>
      </c>
      <c r="H46" s="24">
        <v>0</v>
      </c>
      <c r="I46" s="24"/>
      <c r="J46" s="24">
        <v>0</v>
      </c>
      <c r="K46" s="58">
        <v>0</v>
      </c>
      <c r="L46" s="24">
        <v>0</v>
      </c>
      <c r="M46" s="22"/>
    </row>
    <row r="47" spans="1:13" ht="15">
      <c r="A47" s="26" t="s">
        <v>119</v>
      </c>
      <c r="B47" s="22">
        <f t="shared" si="2"/>
        <v>105000</v>
      </c>
      <c r="C47" s="37">
        <v>1.8</v>
      </c>
      <c r="D47" s="22">
        <f t="shared" si="3"/>
        <v>191300</v>
      </c>
      <c r="E47" s="36"/>
      <c r="F47" s="24">
        <v>21200</v>
      </c>
      <c r="G47" s="58">
        <v>2.2</v>
      </c>
      <c r="H47" s="24">
        <v>46700</v>
      </c>
      <c r="I47" s="24"/>
      <c r="J47" s="24">
        <v>83800</v>
      </c>
      <c r="K47" s="58">
        <v>1.7</v>
      </c>
      <c r="L47" s="24">
        <v>144600</v>
      </c>
      <c r="M47" s="22"/>
    </row>
    <row r="48" spans="1:13" ht="15">
      <c r="A48" s="26" t="s">
        <v>120</v>
      </c>
      <c r="B48" s="22">
        <f t="shared" si="2"/>
        <v>19800</v>
      </c>
      <c r="C48" s="37">
        <v>2.2</v>
      </c>
      <c r="D48" s="22">
        <f t="shared" si="3"/>
        <v>43600</v>
      </c>
      <c r="E48" s="36"/>
      <c r="F48" s="24">
        <v>8100</v>
      </c>
      <c r="G48" s="58">
        <v>3</v>
      </c>
      <c r="H48" s="24">
        <v>24100</v>
      </c>
      <c r="I48" s="24"/>
      <c r="J48" s="24">
        <v>11700</v>
      </c>
      <c r="K48" s="58">
        <v>1.7</v>
      </c>
      <c r="L48" s="24">
        <v>19500</v>
      </c>
      <c r="M48" s="22"/>
    </row>
    <row r="49" spans="1:13" ht="15">
      <c r="A49" s="26" t="s">
        <v>121</v>
      </c>
      <c r="B49" s="22">
        <f t="shared" si="2"/>
        <v>7200</v>
      </c>
      <c r="C49" s="37">
        <v>1.6</v>
      </c>
      <c r="D49" s="22">
        <f t="shared" si="3"/>
        <v>11400</v>
      </c>
      <c r="E49" s="36"/>
      <c r="F49" s="24">
        <v>1700</v>
      </c>
      <c r="G49" s="58">
        <v>2.3</v>
      </c>
      <c r="H49" s="24">
        <v>3900</v>
      </c>
      <c r="I49" s="24"/>
      <c r="J49" s="24">
        <v>5500</v>
      </c>
      <c r="K49" s="58">
        <v>1.4</v>
      </c>
      <c r="L49" s="24">
        <v>7500</v>
      </c>
      <c r="M49" s="22"/>
    </row>
    <row r="50" spans="1:13" ht="15">
      <c r="A50" s="26" t="s">
        <v>122</v>
      </c>
      <c r="B50" s="22">
        <f t="shared" si="2"/>
        <v>34100</v>
      </c>
      <c r="C50" s="37">
        <v>1.8</v>
      </c>
      <c r="D50" s="22">
        <f t="shared" si="3"/>
        <v>61800</v>
      </c>
      <c r="E50" s="36"/>
      <c r="F50" s="24">
        <v>11600</v>
      </c>
      <c r="G50" s="58">
        <v>2.2</v>
      </c>
      <c r="H50" s="24">
        <v>25700</v>
      </c>
      <c r="I50" s="24"/>
      <c r="J50" s="24">
        <v>22500</v>
      </c>
      <c r="K50" s="58">
        <v>1.6</v>
      </c>
      <c r="L50" s="24">
        <v>36100</v>
      </c>
      <c r="M50" s="22"/>
    </row>
    <row r="51" spans="1:13" ht="15">
      <c r="A51" s="26" t="s">
        <v>123</v>
      </c>
      <c r="B51" s="22">
        <f t="shared" si="2"/>
        <v>14900</v>
      </c>
      <c r="C51" s="37">
        <v>2.1</v>
      </c>
      <c r="D51" s="22">
        <f t="shared" si="3"/>
        <v>31200</v>
      </c>
      <c r="E51" s="36"/>
      <c r="F51" s="24">
        <v>5200</v>
      </c>
      <c r="G51" s="58">
        <v>2.7</v>
      </c>
      <c r="H51" s="24">
        <v>13900</v>
      </c>
      <c r="I51" s="24"/>
      <c r="J51" s="24">
        <v>9700</v>
      </c>
      <c r="K51" s="58">
        <v>1.8</v>
      </c>
      <c r="L51" s="24">
        <v>17300</v>
      </c>
      <c r="M51" s="22"/>
    </row>
    <row r="52" spans="1:13" ht="15">
      <c r="A52" s="26" t="s">
        <v>124</v>
      </c>
      <c r="B52" s="22">
        <f t="shared" si="2"/>
        <v>17600</v>
      </c>
      <c r="C52" s="37">
        <v>2.2</v>
      </c>
      <c r="D52" s="22">
        <f t="shared" si="3"/>
        <v>38900</v>
      </c>
      <c r="E52" s="36"/>
      <c r="F52" s="24">
        <v>8600</v>
      </c>
      <c r="G52" s="58">
        <v>2.4</v>
      </c>
      <c r="H52" s="24">
        <v>20900</v>
      </c>
      <c r="I52" s="24"/>
      <c r="J52" s="24">
        <v>9000</v>
      </c>
      <c r="K52" s="58">
        <v>2</v>
      </c>
      <c r="L52" s="24">
        <v>18000</v>
      </c>
      <c r="M52" s="22"/>
    </row>
    <row r="53" spans="1:13" ht="15">
      <c r="A53" s="26" t="s">
        <v>125</v>
      </c>
      <c r="B53" s="22">
        <f t="shared" si="2"/>
        <v>88600</v>
      </c>
      <c r="C53" s="37">
        <v>1.9</v>
      </c>
      <c r="D53" s="22">
        <f t="shared" si="3"/>
        <v>169200</v>
      </c>
      <c r="E53" s="36"/>
      <c r="F53" s="24">
        <v>23600</v>
      </c>
      <c r="G53" s="58">
        <v>2.7</v>
      </c>
      <c r="H53" s="24">
        <v>63100</v>
      </c>
      <c r="I53" s="24"/>
      <c r="J53" s="24">
        <v>65000</v>
      </c>
      <c r="K53" s="58">
        <v>1.6</v>
      </c>
      <c r="L53" s="24">
        <v>106100</v>
      </c>
      <c r="M53" s="22"/>
    </row>
    <row r="54" spans="1:13" ht="15">
      <c r="A54" s="26" t="s">
        <v>126</v>
      </c>
      <c r="B54" s="22">
        <f t="shared" si="2"/>
        <v>1300</v>
      </c>
      <c r="C54" s="37">
        <v>1.9</v>
      </c>
      <c r="D54" s="22">
        <f t="shared" si="3"/>
        <v>2500</v>
      </c>
      <c r="E54" s="36"/>
      <c r="F54" s="24">
        <v>400</v>
      </c>
      <c r="G54" s="58">
        <v>3</v>
      </c>
      <c r="H54" s="24">
        <v>1200</v>
      </c>
      <c r="I54" s="19"/>
      <c r="J54" s="24">
        <v>900</v>
      </c>
      <c r="K54" s="58">
        <v>1.4</v>
      </c>
      <c r="L54" s="24">
        <v>1300</v>
      </c>
      <c r="M54" s="22"/>
    </row>
    <row r="55" spans="1:13" ht="15">
      <c r="A55" s="26" t="s">
        <v>127</v>
      </c>
      <c r="B55" s="22">
        <f t="shared" si="2"/>
        <v>22800</v>
      </c>
      <c r="C55" s="37">
        <v>1.5</v>
      </c>
      <c r="D55" s="22">
        <f t="shared" si="3"/>
        <v>33500</v>
      </c>
      <c r="E55" s="36"/>
      <c r="F55" s="24">
        <v>2200</v>
      </c>
      <c r="G55" s="58">
        <v>1.7</v>
      </c>
      <c r="H55" s="24">
        <v>3700</v>
      </c>
      <c r="I55" s="24"/>
      <c r="J55" s="24">
        <v>20600</v>
      </c>
      <c r="K55" s="58">
        <v>1.4</v>
      </c>
      <c r="L55" s="24">
        <v>29800</v>
      </c>
      <c r="M55" s="22"/>
    </row>
    <row r="56" spans="1:13" ht="15">
      <c r="A56" s="26" t="s">
        <v>128</v>
      </c>
      <c r="B56" s="22">
        <f t="shared" si="2"/>
        <v>28000</v>
      </c>
      <c r="C56" s="37">
        <v>2.2</v>
      </c>
      <c r="D56" s="22">
        <f t="shared" si="3"/>
        <v>60600</v>
      </c>
      <c r="E56" s="36"/>
      <c r="F56" s="24">
        <v>6800</v>
      </c>
      <c r="G56" s="58">
        <v>3.3</v>
      </c>
      <c r="H56" s="24">
        <v>22700</v>
      </c>
      <c r="I56" s="24"/>
      <c r="J56" s="24">
        <v>21200</v>
      </c>
      <c r="K56" s="58">
        <v>1.8</v>
      </c>
      <c r="L56" s="24">
        <v>37900</v>
      </c>
      <c r="M56" s="22"/>
    </row>
    <row r="57" spans="1:13" ht="15">
      <c r="A57" s="26" t="s">
        <v>129</v>
      </c>
      <c r="B57" s="22">
        <f t="shared" si="2"/>
        <v>19800</v>
      </c>
      <c r="C57" s="37">
        <v>2.3</v>
      </c>
      <c r="D57" s="22">
        <f t="shared" si="3"/>
        <v>44600</v>
      </c>
      <c r="E57" s="36"/>
      <c r="F57" s="24">
        <v>6800</v>
      </c>
      <c r="G57" s="58">
        <v>3.5</v>
      </c>
      <c r="H57" s="24">
        <v>23600</v>
      </c>
      <c r="I57" s="24"/>
      <c r="J57" s="24">
        <v>13000</v>
      </c>
      <c r="K57" s="58">
        <v>1.6</v>
      </c>
      <c r="L57" s="24">
        <v>21000</v>
      </c>
      <c r="M57" s="22"/>
    </row>
    <row r="58" spans="1:13" ht="15">
      <c r="A58" s="26" t="s">
        <v>130</v>
      </c>
      <c r="B58" s="22">
        <f t="shared" si="2"/>
        <v>15000</v>
      </c>
      <c r="C58" s="37">
        <v>1.7</v>
      </c>
      <c r="D58" s="22">
        <f t="shared" si="3"/>
        <v>26000</v>
      </c>
      <c r="E58" s="36"/>
      <c r="F58" s="24">
        <v>3100</v>
      </c>
      <c r="G58" s="58">
        <v>3.2</v>
      </c>
      <c r="H58" s="24">
        <v>9800</v>
      </c>
      <c r="I58" s="24"/>
      <c r="J58" s="24">
        <v>11900</v>
      </c>
      <c r="K58" s="58">
        <v>1.4</v>
      </c>
      <c r="L58" s="24">
        <v>16200</v>
      </c>
      <c r="M58" s="22"/>
    </row>
    <row r="59" spans="1:13" ht="15">
      <c r="A59" s="26" t="s">
        <v>131</v>
      </c>
      <c r="B59" s="22">
        <f t="shared" si="2"/>
        <v>800</v>
      </c>
      <c r="C59" s="37">
        <v>2.3</v>
      </c>
      <c r="D59" s="22">
        <f t="shared" si="3"/>
        <v>1800</v>
      </c>
      <c r="E59" s="36"/>
      <c r="F59" s="24">
        <v>500</v>
      </c>
      <c r="G59" s="58">
        <v>2.6</v>
      </c>
      <c r="H59" s="24">
        <v>1300</v>
      </c>
      <c r="I59" s="24"/>
      <c r="J59" s="24">
        <v>300</v>
      </c>
      <c r="K59" s="58">
        <v>1.7</v>
      </c>
      <c r="L59" s="24">
        <v>500</v>
      </c>
      <c r="M59" s="22"/>
    </row>
    <row r="60" spans="1:13" ht="15">
      <c r="A60" s="26" t="s">
        <v>132</v>
      </c>
      <c r="B60" s="22">
        <f t="shared" si="2"/>
        <v>44800</v>
      </c>
      <c r="C60" s="37">
        <v>2.2</v>
      </c>
      <c r="D60" s="22">
        <f t="shared" si="3"/>
        <v>100000</v>
      </c>
      <c r="E60" s="36"/>
      <c r="F60" s="24">
        <v>13500</v>
      </c>
      <c r="G60" s="58">
        <v>2.9</v>
      </c>
      <c r="H60" s="24">
        <v>39000</v>
      </c>
      <c r="I60" s="24"/>
      <c r="J60" s="24">
        <v>31300</v>
      </c>
      <c r="K60" s="58">
        <v>1.9</v>
      </c>
      <c r="L60" s="24">
        <v>61000</v>
      </c>
      <c r="M60" s="22"/>
    </row>
    <row r="61" spans="1:13" ht="15">
      <c r="A61" s="26" t="s">
        <v>133</v>
      </c>
      <c r="B61" s="22">
        <f t="shared" si="2"/>
        <v>17400</v>
      </c>
      <c r="C61" s="37">
        <v>2.4</v>
      </c>
      <c r="D61" s="22">
        <f t="shared" si="3"/>
        <v>41100</v>
      </c>
      <c r="E61" s="36"/>
      <c r="F61" s="24">
        <v>8500</v>
      </c>
      <c r="G61" s="58">
        <v>2.9</v>
      </c>
      <c r="H61" s="24">
        <v>25000</v>
      </c>
      <c r="I61" s="24"/>
      <c r="J61" s="24">
        <v>8900</v>
      </c>
      <c r="K61" s="58">
        <v>1.8</v>
      </c>
      <c r="L61" s="24">
        <v>16100</v>
      </c>
      <c r="M61" s="22"/>
    </row>
    <row r="62" spans="1:13" ht="15">
      <c r="A62" s="26" t="s">
        <v>134</v>
      </c>
      <c r="B62" s="22">
        <f t="shared" si="2"/>
        <v>1600</v>
      </c>
      <c r="C62" s="37">
        <v>1.9</v>
      </c>
      <c r="D62" s="22">
        <f t="shared" si="3"/>
        <v>3000</v>
      </c>
      <c r="E62" s="36"/>
      <c r="F62" s="24">
        <v>400</v>
      </c>
      <c r="G62" s="58">
        <v>2.5</v>
      </c>
      <c r="H62" s="24">
        <v>1000</v>
      </c>
      <c r="I62" s="24"/>
      <c r="J62" s="24">
        <v>1200</v>
      </c>
      <c r="K62" s="58">
        <v>1.7</v>
      </c>
      <c r="L62" s="24">
        <v>2000</v>
      </c>
      <c r="M62" s="22"/>
    </row>
    <row r="63" spans="1:13" ht="15">
      <c r="A63" s="26" t="s">
        <v>135</v>
      </c>
      <c r="B63" s="22">
        <f t="shared" si="2"/>
        <v>33000</v>
      </c>
      <c r="C63" s="37">
        <v>3</v>
      </c>
      <c r="D63" s="22">
        <f t="shared" si="3"/>
        <v>100600</v>
      </c>
      <c r="E63" s="36"/>
      <c r="F63" s="24">
        <v>15800</v>
      </c>
      <c r="G63" s="58">
        <v>3.6</v>
      </c>
      <c r="H63" s="24">
        <v>56700</v>
      </c>
      <c r="I63" s="24"/>
      <c r="J63" s="24">
        <v>17200</v>
      </c>
      <c r="K63" s="58">
        <v>2.6</v>
      </c>
      <c r="L63" s="24">
        <v>43900</v>
      </c>
      <c r="M63" s="22"/>
    </row>
    <row r="64" spans="1:13" ht="15">
      <c r="A64" s="26" t="s">
        <v>136</v>
      </c>
      <c r="B64" s="22">
        <f t="shared" si="2"/>
        <v>21600</v>
      </c>
      <c r="C64" s="37">
        <v>2.3</v>
      </c>
      <c r="D64" s="22">
        <f t="shared" si="3"/>
        <v>49700</v>
      </c>
      <c r="E64" s="36"/>
      <c r="F64" s="24">
        <v>9900</v>
      </c>
      <c r="G64" s="58">
        <v>2.9</v>
      </c>
      <c r="H64" s="24">
        <v>28900</v>
      </c>
      <c r="I64" s="24"/>
      <c r="J64" s="24">
        <v>11700</v>
      </c>
      <c r="K64" s="58">
        <v>1.8</v>
      </c>
      <c r="L64" s="24">
        <v>20800</v>
      </c>
      <c r="M64" s="22"/>
    </row>
    <row r="65" spans="1:13" ht="15">
      <c r="A65" s="13"/>
      <c r="B65" s="13"/>
      <c r="C65" s="13"/>
      <c r="D65" s="13"/>
      <c r="E65" s="13"/>
      <c r="F65" s="34"/>
      <c r="G65" s="35"/>
      <c r="H65" s="34"/>
      <c r="I65" s="34"/>
      <c r="J65" s="34"/>
      <c r="K65" s="34"/>
      <c r="L65" s="34"/>
      <c r="M65" s="22"/>
    </row>
    <row r="66" spans="1:13" ht="15">
      <c r="A66" s="15" t="s">
        <v>163</v>
      </c>
      <c r="B66" s="15"/>
      <c r="C66" s="15"/>
      <c r="D66" s="15"/>
      <c r="E66" s="15"/>
      <c r="F66" s="36"/>
      <c r="G66" s="37"/>
      <c r="H66" s="36"/>
      <c r="I66" s="22"/>
      <c r="J66" s="22"/>
      <c r="K66" s="36"/>
      <c r="L66" s="22"/>
      <c r="M66" s="22"/>
    </row>
    <row r="67" spans="1:13" ht="15">
      <c r="A67" s="20"/>
      <c r="B67" s="20"/>
      <c r="C67" s="20"/>
      <c r="D67" s="20"/>
      <c r="E67" s="20"/>
      <c r="F67" s="22"/>
      <c r="G67" s="38"/>
      <c r="H67" s="22"/>
      <c r="I67" s="36"/>
      <c r="J67" s="36"/>
      <c r="K67" s="36"/>
      <c r="L67" s="36"/>
      <c r="M67" s="22"/>
    </row>
    <row r="68" spans="1:13" ht="15">
      <c r="A68" s="15" t="s">
        <v>180</v>
      </c>
      <c r="B68" s="15"/>
      <c r="C68" s="15"/>
      <c r="D68" s="15"/>
      <c r="E68" s="15"/>
      <c r="F68" s="36"/>
      <c r="G68" s="37"/>
      <c r="H68" s="36"/>
      <c r="I68" s="36"/>
      <c r="J68" s="36"/>
      <c r="K68" s="36"/>
      <c r="L68" s="22"/>
      <c r="M68" s="22"/>
    </row>
    <row r="69" spans="1:13" ht="15">
      <c r="A69" s="66" t="s">
        <v>181</v>
      </c>
      <c r="B69" s="15"/>
      <c r="C69" s="15"/>
      <c r="D69" s="15"/>
      <c r="E69" s="15"/>
      <c r="F69" s="36"/>
      <c r="G69" s="37"/>
      <c r="H69" s="36"/>
      <c r="I69" s="36"/>
      <c r="J69" s="36"/>
      <c r="K69" s="22"/>
      <c r="L69" s="22"/>
      <c r="M69" s="22"/>
    </row>
    <row r="70" spans="1:13" ht="15">
      <c r="A70" s="20"/>
      <c r="B70" s="20"/>
      <c r="C70" s="20"/>
      <c r="D70" s="20"/>
      <c r="E70" s="20"/>
      <c r="F70" s="22"/>
      <c r="G70" s="38"/>
      <c r="H70" s="22"/>
      <c r="I70" s="22"/>
      <c r="J70" s="22"/>
      <c r="K70" s="22"/>
      <c r="L70" s="22"/>
      <c r="M70" s="22"/>
    </row>
    <row r="71" spans="1:13" ht="15">
      <c r="A71" s="20"/>
      <c r="B71" s="20"/>
      <c r="C71" s="20"/>
      <c r="D71" s="20"/>
      <c r="E71" s="20"/>
      <c r="F71" s="22"/>
      <c r="G71" s="38"/>
      <c r="H71" s="22"/>
      <c r="I71" s="22"/>
      <c r="J71" s="22"/>
      <c r="K71" s="22"/>
      <c r="L71" s="22"/>
      <c r="M71" s="22"/>
    </row>
    <row r="72" spans="1:13" ht="15">
      <c r="A72" s="20"/>
      <c r="B72" s="20"/>
      <c r="C72" s="20"/>
      <c r="D72" s="20"/>
      <c r="E72" s="20"/>
      <c r="F72" s="22"/>
      <c r="G72" s="38"/>
      <c r="H72" s="22"/>
      <c r="I72" s="22"/>
      <c r="J72" s="22"/>
      <c r="K72" s="22"/>
      <c r="L72" s="22"/>
      <c r="M72" s="22"/>
    </row>
    <row r="73" spans="1:13" ht="15">
      <c r="A73" s="20"/>
      <c r="B73" s="20"/>
      <c r="C73" s="20"/>
      <c r="D73" s="20"/>
      <c r="E73" s="20"/>
      <c r="F73" s="22"/>
      <c r="G73" s="38"/>
      <c r="H73" s="22"/>
      <c r="I73" s="22"/>
      <c r="J73" s="22"/>
      <c r="K73" s="22"/>
      <c r="L73" s="22"/>
      <c r="M73" s="22"/>
    </row>
  </sheetData>
  <sheetProtection/>
  <mergeCells count="3">
    <mergeCell ref="B4:D4"/>
    <mergeCell ref="F4:H4"/>
    <mergeCell ref="J4:L4"/>
  </mergeCells>
  <hyperlinks>
    <hyperlink ref="A69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</cols>
  <sheetData>
    <row r="1" spans="1:11" ht="20.25">
      <c r="A1" s="45" t="s">
        <v>11</v>
      </c>
      <c r="B1" s="47"/>
      <c r="C1" s="15"/>
      <c r="D1" s="20"/>
      <c r="E1" s="47"/>
      <c r="F1" s="20"/>
      <c r="G1" s="20"/>
      <c r="H1" s="20"/>
      <c r="I1" s="20"/>
      <c r="J1" s="4"/>
      <c r="K1" s="4"/>
    </row>
    <row r="2" spans="1:11" ht="20.25">
      <c r="A2" s="46" t="s">
        <v>146</v>
      </c>
      <c r="B2" s="15"/>
      <c r="C2" s="15"/>
      <c r="D2" s="20"/>
      <c r="E2" s="47"/>
      <c r="F2" s="20"/>
      <c r="G2" s="20"/>
      <c r="H2" s="20"/>
      <c r="I2" s="20"/>
      <c r="J2" s="4"/>
      <c r="K2" s="4"/>
    </row>
    <row r="3" spans="1:11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4"/>
      <c r="K3" s="4"/>
    </row>
    <row r="4" spans="1:11" ht="15.75">
      <c r="A4" s="13"/>
      <c r="B4" s="61" t="s">
        <v>2</v>
      </c>
      <c r="C4" s="61"/>
      <c r="D4" s="62"/>
      <c r="E4" s="14"/>
      <c r="F4" s="63" t="s">
        <v>3</v>
      </c>
      <c r="G4" s="64"/>
      <c r="H4" s="64"/>
      <c r="I4" s="20"/>
      <c r="J4" s="4"/>
      <c r="K4" s="4"/>
    </row>
    <row r="5" spans="1:11" ht="29.25">
      <c r="A5" s="15" t="s">
        <v>154</v>
      </c>
      <c r="B5" s="16" t="s">
        <v>142</v>
      </c>
      <c r="C5" s="16" t="s">
        <v>143</v>
      </c>
      <c r="D5" s="17" t="s">
        <v>144</v>
      </c>
      <c r="E5" s="18"/>
      <c r="F5" s="16" t="s">
        <v>142</v>
      </c>
      <c r="G5" s="16" t="s">
        <v>143</v>
      </c>
      <c r="H5" s="17" t="s">
        <v>144</v>
      </c>
      <c r="I5" s="20"/>
      <c r="J5" s="4"/>
      <c r="K5" s="4"/>
    </row>
    <row r="6" spans="1:11" ht="15.75">
      <c r="A6" s="13"/>
      <c r="B6" s="19"/>
      <c r="C6" s="19"/>
      <c r="D6" s="19"/>
      <c r="E6" s="20"/>
      <c r="F6" s="20"/>
      <c r="G6" s="21"/>
      <c r="H6" s="20"/>
      <c r="I6" s="20"/>
      <c r="J6" s="4"/>
      <c r="K6" s="4"/>
    </row>
    <row r="7" spans="1:11" ht="15.75">
      <c r="A7" s="15" t="s">
        <v>1</v>
      </c>
      <c r="B7" s="22">
        <f>SUM(B8:B68)</f>
        <v>280000</v>
      </c>
      <c r="C7" s="48">
        <v>2.3</v>
      </c>
      <c r="D7" s="22">
        <f>SUM(D8:D68)</f>
        <v>644000</v>
      </c>
      <c r="E7" s="19"/>
      <c r="F7" s="49">
        <f>SUM(F8:F68)</f>
        <v>950000</v>
      </c>
      <c r="G7" s="48">
        <v>1.9</v>
      </c>
      <c r="H7" s="22">
        <f>SUM(H8:H68)</f>
        <v>1805000</v>
      </c>
      <c r="I7" s="22"/>
      <c r="J7" s="4"/>
      <c r="K7" s="4"/>
    </row>
    <row r="8" spans="1:11" ht="15.75">
      <c r="A8" s="26" t="s">
        <v>80</v>
      </c>
      <c r="B8" s="27" t="s">
        <v>5</v>
      </c>
      <c r="C8" s="27" t="s">
        <v>5</v>
      </c>
      <c r="D8" s="27" t="s">
        <v>5</v>
      </c>
      <c r="E8" s="29"/>
      <c r="F8" s="27">
        <v>16700</v>
      </c>
      <c r="G8" s="50">
        <v>1.7</v>
      </c>
      <c r="H8" s="27">
        <v>28700</v>
      </c>
      <c r="I8" s="22"/>
      <c r="J8" s="4"/>
      <c r="K8" s="4"/>
    </row>
    <row r="9" spans="1:11" ht="15.75">
      <c r="A9" s="26" t="s">
        <v>81</v>
      </c>
      <c r="B9" s="27" t="s">
        <v>5</v>
      </c>
      <c r="C9" s="27" t="s">
        <v>5</v>
      </c>
      <c r="D9" s="27" t="s">
        <v>5</v>
      </c>
      <c r="E9" s="29"/>
      <c r="F9" s="27" t="s">
        <v>5</v>
      </c>
      <c r="G9" s="27" t="s">
        <v>5</v>
      </c>
      <c r="H9" s="27" t="s">
        <v>5</v>
      </c>
      <c r="I9" s="22"/>
      <c r="J9" s="4"/>
      <c r="K9" s="4"/>
    </row>
    <row r="10" spans="1:11" ht="15.75">
      <c r="A10" s="26" t="s">
        <v>82</v>
      </c>
      <c r="B10" s="27" t="s">
        <v>5</v>
      </c>
      <c r="C10" s="27" t="s">
        <v>5</v>
      </c>
      <c r="D10" s="27" t="s">
        <v>5</v>
      </c>
      <c r="E10" s="29"/>
      <c r="F10" s="27">
        <v>15300</v>
      </c>
      <c r="G10" s="50">
        <v>1.75</v>
      </c>
      <c r="H10" s="27">
        <v>26700</v>
      </c>
      <c r="I10" s="22"/>
      <c r="J10" s="4"/>
      <c r="K10" s="4"/>
    </row>
    <row r="11" spans="1:11" ht="15.75">
      <c r="A11" s="26" t="s">
        <v>83</v>
      </c>
      <c r="B11" s="27" t="s">
        <v>5</v>
      </c>
      <c r="C11" s="50" t="s">
        <v>5</v>
      </c>
      <c r="D11" s="27" t="s">
        <v>5</v>
      </c>
      <c r="E11" s="29"/>
      <c r="F11" s="27" t="s">
        <v>5</v>
      </c>
      <c r="G11" s="27" t="s">
        <v>5</v>
      </c>
      <c r="H11" s="27" t="s">
        <v>5</v>
      </c>
      <c r="I11" s="22"/>
      <c r="J11" s="4"/>
      <c r="K11" s="4"/>
    </row>
    <row r="12" spans="1:11" ht="15.75">
      <c r="A12" s="26" t="s">
        <v>84</v>
      </c>
      <c r="B12" s="27" t="s">
        <v>5</v>
      </c>
      <c r="C12" s="27" t="s">
        <v>5</v>
      </c>
      <c r="D12" s="27" t="s">
        <v>5</v>
      </c>
      <c r="E12" s="29"/>
      <c r="F12" s="27" t="s">
        <v>5</v>
      </c>
      <c r="G12" s="50" t="s">
        <v>5</v>
      </c>
      <c r="H12" s="27" t="s">
        <v>5</v>
      </c>
      <c r="I12" s="22"/>
      <c r="J12" s="4"/>
      <c r="K12" s="4"/>
    </row>
    <row r="13" spans="1:11" ht="15.75">
      <c r="A13" s="26" t="s">
        <v>85</v>
      </c>
      <c r="B13" s="27" t="s">
        <v>5</v>
      </c>
      <c r="C13" s="50" t="s">
        <v>5</v>
      </c>
      <c r="D13" s="27" t="s">
        <v>5</v>
      </c>
      <c r="E13" s="29"/>
      <c r="F13" s="29">
        <v>44100</v>
      </c>
      <c r="G13" s="51">
        <v>2.35</v>
      </c>
      <c r="H13" s="29">
        <v>102600</v>
      </c>
      <c r="I13" s="22"/>
      <c r="J13" s="4"/>
      <c r="K13" s="4"/>
    </row>
    <row r="14" spans="1:11" ht="15.75">
      <c r="A14" s="26" t="s">
        <v>86</v>
      </c>
      <c r="B14" s="27" t="s">
        <v>5</v>
      </c>
      <c r="C14" s="27" t="s">
        <v>5</v>
      </c>
      <c r="D14" s="27" t="s">
        <v>5</v>
      </c>
      <c r="E14" s="29"/>
      <c r="F14" s="27" t="s">
        <v>5</v>
      </c>
      <c r="G14" s="27" t="s">
        <v>5</v>
      </c>
      <c r="H14" s="27" t="s">
        <v>5</v>
      </c>
      <c r="I14" s="22"/>
      <c r="J14" s="4"/>
      <c r="K14" s="4"/>
    </row>
    <row r="15" spans="1:11" ht="15.75">
      <c r="A15" s="26" t="s">
        <v>87</v>
      </c>
      <c r="B15" s="27" t="s">
        <v>5</v>
      </c>
      <c r="C15" s="50" t="s">
        <v>5</v>
      </c>
      <c r="D15" s="27" t="s">
        <v>5</v>
      </c>
      <c r="E15" s="29"/>
      <c r="F15" s="27">
        <v>25400</v>
      </c>
      <c r="G15" s="50">
        <v>1.95</v>
      </c>
      <c r="H15" s="27">
        <v>49600</v>
      </c>
      <c r="I15" s="22"/>
      <c r="J15" s="4"/>
      <c r="K15" s="4"/>
    </row>
    <row r="16" spans="1:11" ht="15.75">
      <c r="A16" s="26" t="s">
        <v>88</v>
      </c>
      <c r="B16" s="27" t="s">
        <v>5</v>
      </c>
      <c r="C16" s="50" t="s">
        <v>5</v>
      </c>
      <c r="D16" s="27" t="s">
        <v>5</v>
      </c>
      <c r="E16" s="29"/>
      <c r="F16" s="27" t="s">
        <v>5</v>
      </c>
      <c r="G16" s="50" t="s">
        <v>5</v>
      </c>
      <c r="H16" s="27" t="s">
        <v>5</v>
      </c>
      <c r="I16" s="22"/>
      <c r="J16" s="4"/>
      <c r="K16" s="4"/>
    </row>
    <row r="17" spans="1:11" ht="15.75">
      <c r="A17" s="26" t="s">
        <v>89</v>
      </c>
      <c r="B17" s="29">
        <v>2550</v>
      </c>
      <c r="C17" s="51">
        <v>1.85</v>
      </c>
      <c r="D17" s="29">
        <v>4700</v>
      </c>
      <c r="E17" s="29"/>
      <c r="F17" s="27">
        <v>18600</v>
      </c>
      <c r="G17" s="50">
        <v>1.2</v>
      </c>
      <c r="H17" s="27">
        <v>21900</v>
      </c>
      <c r="I17" s="22"/>
      <c r="J17" s="4"/>
      <c r="K17" s="4"/>
    </row>
    <row r="18" spans="1:11" ht="15.75">
      <c r="A18" s="26" t="s">
        <v>90</v>
      </c>
      <c r="B18" s="27" t="s">
        <v>5</v>
      </c>
      <c r="C18" s="50" t="s">
        <v>5</v>
      </c>
      <c r="D18" s="27" t="s">
        <v>5</v>
      </c>
      <c r="E18" s="29"/>
      <c r="F18" s="27">
        <v>15500</v>
      </c>
      <c r="G18" s="50">
        <v>2.05</v>
      </c>
      <c r="H18" s="27">
        <v>31700</v>
      </c>
      <c r="I18" s="22"/>
      <c r="J18" s="4"/>
      <c r="K18" s="4"/>
    </row>
    <row r="19" spans="1:11" ht="15.75">
      <c r="A19" s="26" t="s">
        <v>91</v>
      </c>
      <c r="B19" s="29">
        <v>4350</v>
      </c>
      <c r="C19" s="51">
        <v>1.2</v>
      </c>
      <c r="D19" s="29">
        <v>5200</v>
      </c>
      <c r="E19" s="29"/>
      <c r="F19" s="29">
        <v>42100</v>
      </c>
      <c r="G19" s="51">
        <v>1.35</v>
      </c>
      <c r="H19" s="29">
        <v>57000</v>
      </c>
      <c r="I19" s="22"/>
      <c r="J19" s="4"/>
      <c r="K19" s="4"/>
    </row>
    <row r="20" spans="1:11" ht="15.75">
      <c r="A20" s="26" t="s">
        <v>92</v>
      </c>
      <c r="B20" s="27">
        <v>2050</v>
      </c>
      <c r="C20" s="50">
        <v>2.3</v>
      </c>
      <c r="D20" s="27">
        <v>4700</v>
      </c>
      <c r="E20" s="29"/>
      <c r="F20" s="27" t="s">
        <v>5</v>
      </c>
      <c r="G20" s="50" t="s">
        <v>5</v>
      </c>
      <c r="H20" s="27" t="s">
        <v>5</v>
      </c>
      <c r="I20" s="22"/>
      <c r="J20" s="4"/>
      <c r="K20" s="4"/>
    </row>
    <row r="21" spans="1:11" ht="15.75">
      <c r="A21" s="26" t="s">
        <v>93</v>
      </c>
      <c r="B21" s="27" t="s">
        <v>5</v>
      </c>
      <c r="C21" s="50" t="s">
        <v>5</v>
      </c>
      <c r="D21" s="27" t="s">
        <v>5</v>
      </c>
      <c r="E21" s="29"/>
      <c r="F21" s="27">
        <v>30500</v>
      </c>
      <c r="G21" s="50">
        <v>2.45</v>
      </c>
      <c r="H21" s="27">
        <v>75000</v>
      </c>
      <c r="I21" s="22"/>
      <c r="J21" s="4"/>
      <c r="K21" s="4"/>
    </row>
    <row r="22" spans="1:11" ht="15.75">
      <c r="A22" s="26" t="s">
        <v>94</v>
      </c>
      <c r="B22" s="27" t="s">
        <v>5</v>
      </c>
      <c r="C22" s="50" t="s">
        <v>5</v>
      </c>
      <c r="D22" s="27" t="s">
        <v>5</v>
      </c>
      <c r="E22" s="29"/>
      <c r="F22" s="27" t="s">
        <v>5</v>
      </c>
      <c r="G22" s="50" t="s">
        <v>5</v>
      </c>
      <c r="H22" s="27" t="s">
        <v>5</v>
      </c>
      <c r="I22" s="22"/>
      <c r="J22" s="4"/>
      <c r="K22" s="4"/>
    </row>
    <row r="23" spans="1:11" ht="15.75">
      <c r="A23" s="26" t="s">
        <v>95</v>
      </c>
      <c r="B23" s="27" t="s">
        <v>5</v>
      </c>
      <c r="C23" s="50" t="s">
        <v>5</v>
      </c>
      <c r="D23" s="27" t="s">
        <v>5</v>
      </c>
      <c r="E23" s="29"/>
      <c r="F23" s="27" t="s">
        <v>5</v>
      </c>
      <c r="G23" s="50" t="s">
        <v>5</v>
      </c>
      <c r="H23" s="27" t="s">
        <v>5</v>
      </c>
      <c r="I23" s="22"/>
      <c r="J23" s="4"/>
      <c r="K23" s="4"/>
    </row>
    <row r="24" spans="1:11" ht="15.75">
      <c r="A24" s="26" t="s">
        <v>96</v>
      </c>
      <c r="B24" s="27" t="s">
        <v>5</v>
      </c>
      <c r="C24" s="27" t="s">
        <v>5</v>
      </c>
      <c r="D24" s="27" t="s">
        <v>5</v>
      </c>
      <c r="E24" s="29"/>
      <c r="F24" s="29">
        <v>6450</v>
      </c>
      <c r="G24" s="51">
        <v>1.65</v>
      </c>
      <c r="H24" s="29">
        <v>10800</v>
      </c>
      <c r="I24" s="22"/>
      <c r="J24" s="4"/>
      <c r="K24" s="4"/>
    </row>
    <row r="25" spans="1:11" ht="15.75">
      <c r="A25" s="26" t="s">
        <v>97</v>
      </c>
      <c r="B25" s="27" t="s">
        <v>5</v>
      </c>
      <c r="C25" s="27" t="s">
        <v>5</v>
      </c>
      <c r="D25" s="27" t="s">
        <v>5</v>
      </c>
      <c r="E25" s="29"/>
      <c r="F25" s="27" t="s">
        <v>5</v>
      </c>
      <c r="G25" s="50" t="s">
        <v>5</v>
      </c>
      <c r="H25" s="27" t="s">
        <v>5</v>
      </c>
      <c r="I25" s="22"/>
      <c r="J25" s="4"/>
      <c r="K25" s="4"/>
    </row>
    <row r="26" spans="1:11" ht="15.75">
      <c r="A26" s="26" t="s">
        <v>98</v>
      </c>
      <c r="B26" s="27" t="s">
        <v>5</v>
      </c>
      <c r="C26" s="50" t="s">
        <v>5</v>
      </c>
      <c r="D26" s="27" t="s">
        <v>5</v>
      </c>
      <c r="E26" s="29"/>
      <c r="F26" s="27">
        <v>11500</v>
      </c>
      <c r="G26" s="50">
        <v>1.35</v>
      </c>
      <c r="H26" s="27">
        <v>15800</v>
      </c>
      <c r="I26" s="22"/>
      <c r="J26" s="4"/>
      <c r="K26" s="4"/>
    </row>
    <row r="27" spans="1:11" ht="15.75">
      <c r="A27" s="26" t="s">
        <v>99</v>
      </c>
      <c r="B27" s="27" t="s">
        <v>5</v>
      </c>
      <c r="C27" s="50" t="s">
        <v>5</v>
      </c>
      <c r="D27" s="27" t="s">
        <v>5</v>
      </c>
      <c r="E27" s="29"/>
      <c r="F27" s="27" t="s">
        <v>5</v>
      </c>
      <c r="G27" s="50" t="s">
        <v>5</v>
      </c>
      <c r="H27" s="27" t="s">
        <v>5</v>
      </c>
      <c r="I27" s="22"/>
      <c r="J27" s="4"/>
      <c r="K27" s="4"/>
    </row>
    <row r="28" spans="1:11" ht="15.75">
      <c r="A28" s="26" t="s">
        <v>100</v>
      </c>
      <c r="B28" s="27" t="s">
        <v>5</v>
      </c>
      <c r="C28" s="50" t="s">
        <v>5</v>
      </c>
      <c r="D28" s="27" t="s">
        <v>5</v>
      </c>
      <c r="E28" s="29"/>
      <c r="F28" s="27" t="s">
        <v>5</v>
      </c>
      <c r="G28" s="50" t="s">
        <v>5</v>
      </c>
      <c r="H28" s="27" t="s">
        <v>5</v>
      </c>
      <c r="I28" s="22"/>
      <c r="J28" s="4"/>
      <c r="K28" s="4"/>
    </row>
    <row r="29" spans="1:11" ht="15.75">
      <c r="A29" s="26" t="s">
        <v>101</v>
      </c>
      <c r="B29" s="27" t="s">
        <v>5</v>
      </c>
      <c r="C29" s="50" t="s">
        <v>5</v>
      </c>
      <c r="D29" s="27" t="s">
        <v>5</v>
      </c>
      <c r="E29" s="29"/>
      <c r="F29" s="27" t="s">
        <v>5</v>
      </c>
      <c r="G29" s="50" t="s">
        <v>5</v>
      </c>
      <c r="H29" s="27" t="s">
        <v>5</v>
      </c>
      <c r="I29" s="22"/>
      <c r="J29" s="4"/>
      <c r="K29" s="4"/>
    </row>
    <row r="30" spans="1:11" ht="15.75">
      <c r="A30" s="26" t="s">
        <v>102</v>
      </c>
      <c r="B30" s="27" t="s">
        <v>5</v>
      </c>
      <c r="C30" s="50" t="s">
        <v>5</v>
      </c>
      <c r="D30" s="27" t="s">
        <v>5</v>
      </c>
      <c r="E30" s="29"/>
      <c r="F30" s="27" t="s">
        <v>5</v>
      </c>
      <c r="G30" s="50" t="s">
        <v>5</v>
      </c>
      <c r="H30" s="27" t="s">
        <v>5</v>
      </c>
      <c r="I30" s="22"/>
      <c r="J30" s="4"/>
      <c r="K30" s="4"/>
    </row>
    <row r="31" spans="1:11" ht="15.75">
      <c r="A31" s="26" t="s">
        <v>103</v>
      </c>
      <c r="B31" s="27" t="s">
        <v>5</v>
      </c>
      <c r="C31" s="50" t="s">
        <v>5</v>
      </c>
      <c r="D31" s="27" t="s">
        <v>5</v>
      </c>
      <c r="E31" s="29"/>
      <c r="F31" s="27" t="s">
        <v>5</v>
      </c>
      <c r="G31" s="50" t="s">
        <v>5</v>
      </c>
      <c r="H31" s="27" t="s">
        <v>5</v>
      </c>
      <c r="I31" s="22"/>
      <c r="J31" s="4"/>
      <c r="K31" s="4"/>
    </row>
    <row r="32" spans="1:11" ht="15.75">
      <c r="A32" s="26" t="s">
        <v>104</v>
      </c>
      <c r="B32" s="27">
        <v>10600</v>
      </c>
      <c r="C32" s="50">
        <v>2.6</v>
      </c>
      <c r="D32" s="27">
        <v>27300</v>
      </c>
      <c r="E32" s="29"/>
      <c r="F32" s="27" t="s">
        <v>5</v>
      </c>
      <c r="G32" s="27" t="s">
        <v>5</v>
      </c>
      <c r="H32" s="27" t="s">
        <v>5</v>
      </c>
      <c r="I32" s="22"/>
      <c r="J32" s="4"/>
      <c r="K32" s="4"/>
    </row>
    <row r="33" spans="1:11" ht="15.75">
      <c r="A33" s="26" t="s">
        <v>105</v>
      </c>
      <c r="B33" s="27">
        <v>5200</v>
      </c>
      <c r="C33" s="50">
        <v>2.1</v>
      </c>
      <c r="D33" s="27">
        <v>10900</v>
      </c>
      <c r="E33" s="29"/>
      <c r="F33" s="27">
        <v>3700</v>
      </c>
      <c r="G33" s="50">
        <v>2.3</v>
      </c>
      <c r="H33" s="27">
        <v>8500</v>
      </c>
      <c r="I33" s="22"/>
      <c r="J33" s="4"/>
      <c r="K33" s="4"/>
    </row>
    <row r="34" spans="1:11" ht="15.75">
      <c r="A34" s="26" t="s">
        <v>106</v>
      </c>
      <c r="B34" s="27">
        <v>10000</v>
      </c>
      <c r="C34" s="50">
        <v>2.2</v>
      </c>
      <c r="D34" s="27">
        <v>22000</v>
      </c>
      <c r="E34" s="29"/>
      <c r="F34" s="27">
        <v>34500</v>
      </c>
      <c r="G34" s="50">
        <v>1.85</v>
      </c>
      <c r="H34" s="27">
        <v>63300</v>
      </c>
      <c r="I34" s="22"/>
      <c r="J34" s="4"/>
      <c r="K34" s="4"/>
    </row>
    <row r="35" spans="1:11" ht="15.75">
      <c r="A35" s="26" t="s">
        <v>107</v>
      </c>
      <c r="B35" s="32" t="s">
        <v>4</v>
      </c>
      <c r="C35" s="52" t="s">
        <v>4</v>
      </c>
      <c r="D35" s="32" t="s">
        <v>4</v>
      </c>
      <c r="E35" s="53"/>
      <c r="F35" s="32" t="s">
        <v>4</v>
      </c>
      <c r="G35" s="52" t="s">
        <v>4</v>
      </c>
      <c r="H35" s="32" t="s">
        <v>4</v>
      </c>
      <c r="I35" s="22"/>
      <c r="J35" s="4"/>
      <c r="K35" s="4"/>
    </row>
    <row r="36" spans="1:11" ht="15.75">
      <c r="A36" s="26" t="s">
        <v>108</v>
      </c>
      <c r="B36" s="27" t="s">
        <v>5</v>
      </c>
      <c r="C36" s="50" t="s">
        <v>5</v>
      </c>
      <c r="D36" s="27" t="s">
        <v>5</v>
      </c>
      <c r="E36" s="29"/>
      <c r="F36" s="27">
        <v>16500</v>
      </c>
      <c r="G36" s="50">
        <v>1.8</v>
      </c>
      <c r="H36" s="27">
        <v>29500</v>
      </c>
      <c r="I36" s="22"/>
      <c r="J36" s="4"/>
      <c r="K36" s="4"/>
    </row>
    <row r="37" spans="1:11" ht="15.75">
      <c r="A37" s="26" t="s">
        <v>109</v>
      </c>
      <c r="B37" s="27">
        <v>21000</v>
      </c>
      <c r="C37" s="50">
        <v>2.1</v>
      </c>
      <c r="D37" s="27">
        <v>44000</v>
      </c>
      <c r="E37" s="29"/>
      <c r="F37" s="27">
        <v>26900</v>
      </c>
      <c r="G37" s="50">
        <v>2.35</v>
      </c>
      <c r="H37" s="27">
        <v>63400</v>
      </c>
      <c r="I37" s="22"/>
      <c r="J37" s="4"/>
      <c r="K37" s="4"/>
    </row>
    <row r="38" spans="1:11" ht="15.75">
      <c r="A38" s="26" t="s">
        <v>110</v>
      </c>
      <c r="B38" s="27">
        <v>7500</v>
      </c>
      <c r="C38" s="50">
        <v>2.25</v>
      </c>
      <c r="D38" s="27">
        <v>16700</v>
      </c>
      <c r="E38" s="29"/>
      <c r="F38" s="27" t="s">
        <v>5</v>
      </c>
      <c r="G38" s="50" t="s">
        <v>5</v>
      </c>
      <c r="H38" s="27" t="s">
        <v>5</v>
      </c>
      <c r="I38" s="22"/>
      <c r="J38" s="4"/>
      <c r="K38" s="4"/>
    </row>
    <row r="39" spans="1:11" ht="15.75">
      <c r="A39" s="26" t="s">
        <v>111</v>
      </c>
      <c r="B39" s="27">
        <v>6000</v>
      </c>
      <c r="C39" s="50">
        <v>2.65</v>
      </c>
      <c r="D39" s="27">
        <v>15800</v>
      </c>
      <c r="E39" s="29"/>
      <c r="F39" s="27">
        <v>12000</v>
      </c>
      <c r="G39" s="50">
        <v>2.15</v>
      </c>
      <c r="H39" s="27">
        <v>26000</v>
      </c>
      <c r="I39" s="22"/>
      <c r="J39" s="4"/>
      <c r="K39" s="4"/>
    </row>
    <row r="40" spans="1:11" ht="15.75">
      <c r="A40" s="26" t="s">
        <v>112</v>
      </c>
      <c r="B40" s="27">
        <v>1800</v>
      </c>
      <c r="C40" s="50">
        <v>1.5</v>
      </c>
      <c r="D40" s="27">
        <v>2700</v>
      </c>
      <c r="E40" s="29"/>
      <c r="F40" s="27" t="s">
        <v>5</v>
      </c>
      <c r="G40" s="27" t="s">
        <v>5</v>
      </c>
      <c r="H40" s="27" t="s">
        <v>5</v>
      </c>
      <c r="I40" s="22"/>
      <c r="J40" s="4"/>
      <c r="K40" s="4"/>
    </row>
    <row r="41" spans="1:11" ht="15.75">
      <c r="A41" s="26" t="s">
        <v>113</v>
      </c>
      <c r="B41" s="27">
        <v>2000</v>
      </c>
      <c r="C41" s="50">
        <v>2.4</v>
      </c>
      <c r="D41" s="27">
        <v>4800</v>
      </c>
      <c r="E41" s="29"/>
      <c r="F41" s="27" t="s">
        <v>5</v>
      </c>
      <c r="G41" s="27" t="s">
        <v>5</v>
      </c>
      <c r="H41" s="27" t="s">
        <v>5</v>
      </c>
      <c r="I41" s="22"/>
      <c r="J41" s="4"/>
      <c r="K41" s="4"/>
    </row>
    <row r="42" spans="1:11" ht="15.75">
      <c r="A42" s="26" t="s">
        <v>114</v>
      </c>
      <c r="B42" s="27" t="s">
        <v>5</v>
      </c>
      <c r="C42" s="50" t="s">
        <v>5</v>
      </c>
      <c r="D42" s="27" t="s">
        <v>5</v>
      </c>
      <c r="E42" s="29"/>
      <c r="F42" s="29">
        <v>14300</v>
      </c>
      <c r="G42" s="51">
        <v>1.95</v>
      </c>
      <c r="H42" s="29">
        <v>27900</v>
      </c>
      <c r="I42" s="22"/>
      <c r="J42" s="4"/>
      <c r="K42" s="4"/>
    </row>
    <row r="43" spans="1:11" ht="15.75">
      <c r="A43" s="26" t="s">
        <v>115</v>
      </c>
      <c r="B43" s="27" t="s">
        <v>5</v>
      </c>
      <c r="C43" s="50" t="s">
        <v>5</v>
      </c>
      <c r="D43" s="27" t="s">
        <v>5</v>
      </c>
      <c r="E43" s="29"/>
      <c r="F43" s="29">
        <v>39800</v>
      </c>
      <c r="G43" s="51">
        <v>2</v>
      </c>
      <c r="H43" s="29">
        <v>79700</v>
      </c>
      <c r="I43" s="22"/>
      <c r="J43" s="4"/>
      <c r="K43" s="4"/>
    </row>
    <row r="44" spans="1:11" ht="15.75">
      <c r="A44" s="26" t="s">
        <v>116</v>
      </c>
      <c r="B44" s="27" t="s">
        <v>5</v>
      </c>
      <c r="C44" s="50" t="s">
        <v>5</v>
      </c>
      <c r="D44" s="27" t="s">
        <v>5</v>
      </c>
      <c r="E44" s="29"/>
      <c r="F44" s="32" t="s">
        <v>5</v>
      </c>
      <c r="G44" s="52" t="s">
        <v>5</v>
      </c>
      <c r="H44" s="27" t="s">
        <v>5</v>
      </c>
      <c r="I44" s="22"/>
      <c r="J44" s="4"/>
      <c r="K44" s="4"/>
    </row>
    <row r="45" spans="1:11" ht="15.75">
      <c r="A45" s="26" t="s">
        <v>117</v>
      </c>
      <c r="B45" s="29">
        <v>3900</v>
      </c>
      <c r="C45" s="51">
        <v>1.4</v>
      </c>
      <c r="D45" s="29">
        <v>5500</v>
      </c>
      <c r="E45" s="29"/>
      <c r="F45" s="27">
        <v>12100</v>
      </c>
      <c r="G45" s="50">
        <v>1.35</v>
      </c>
      <c r="H45" s="27">
        <v>16500</v>
      </c>
      <c r="I45" s="22"/>
      <c r="J45" s="4"/>
      <c r="K45" s="4"/>
    </row>
    <row r="46" spans="1:11" ht="15.75">
      <c r="A46" s="26" t="s">
        <v>118</v>
      </c>
      <c r="B46" s="27" t="s">
        <v>5</v>
      </c>
      <c r="C46" s="50" t="s">
        <v>5</v>
      </c>
      <c r="D46" s="27" t="s">
        <v>5</v>
      </c>
      <c r="E46" s="29"/>
      <c r="F46" s="27" t="s">
        <v>5</v>
      </c>
      <c r="G46" s="50" t="s">
        <v>5</v>
      </c>
      <c r="H46" s="27" t="s">
        <v>5</v>
      </c>
      <c r="I46" s="22"/>
      <c r="J46" s="4"/>
      <c r="K46" s="4"/>
    </row>
    <row r="47" spans="1:11" ht="15.75">
      <c r="A47" s="26" t="s">
        <v>119</v>
      </c>
      <c r="B47" s="27" t="s">
        <v>5</v>
      </c>
      <c r="C47" s="50" t="s">
        <v>5</v>
      </c>
      <c r="D47" s="27" t="s">
        <v>5</v>
      </c>
      <c r="E47" s="29"/>
      <c r="F47" s="27">
        <v>56400</v>
      </c>
      <c r="G47" s="50">
        <v>1.55</v>
      </c>
      <c r="H47" s="27">
        <v>86700</v>
      </c>
      <c r="I47" s="22"/>
      <c r="J47" s="4"/>
      <c r="K47" s="4"/>
    </row>
    <row r="48" spans="1:11" ht="15.75">
      <c r="A48" s="26" t="s">
        <v>120</v>
      </c>
      <c r="B48" s="27" t="s">
        <v>5</v>
      </c>
      <c r="C48" s="27" t="s">
        <v>5</v>
      </c>
      <c r="D48" s="27" t="s">
        <v>5</v>
      </c>
      <c r="E48" s="29"/>
      <c r="F48" s="27" t="s">
        <v>5</v>
      </c>
      <c r="G48" s="27" t="s">
        <v>5</v>
      </c>
      <c r="H48" s="27" t="s">
        <v>5</v>
      </c>
      <c r="I48" s="22"/>
      <c r="J48" s="4"/>
      <c r="K48" s="4"/>
    </row>
    <row r="49" spans="1:11" ht="15.75">
      <c r="A49" s="26" t="s">
        <v>121</v>
      </c>
      <c r="B49" s="27">
        <v>800</v>
      </c>
      <c r="C49" s="50">
        <v>1.65</v>
      </c>
      <c r="D49" s="27">
        <v>1300</v>
      </c>
      <c r="E49" s="29"/>
      <c r="F49" s="29">
        <v>4850</v>
      </c>
      <c r="G49" s="51">
        <v>1.15</v>
      </c>
      <c r="H49" s="29">
        <v>5500</v>
      </c>
      <c r="I49" s="22"/>
      <c r="J49" s="4"/>
      <c r="K49" s="4"/>
    </row>
    <row r="50" spans="1:11" ht="15.75">
      <c r="A50" s="26" t="s">
        <v>122</v>
      </c>
      <c r="B50" s="27">
        <v>4000</v>
      </c>
      <c r="C50" s="50">
        <v>2.1</v>
      </c>
      <c r="D50" s="27">
        <v>8300</v>
      </c>
      <c r="E50" s="29"/>
      <c r="F50" s="27" t="s">
        <v>5</v>
      </c>
      <c r="G50" s="27" t="s">
        <v>5</v>
      </c>
      <c r="H50" s="27" t="s">
        <v>5</v>
      </c>
      <c r="I50" s="22"/>
      <c r="J50" s="4"/>
      <c r="K50" s="4"/>
    </row>
    <row r="51" spans="1:11" ht="15.75">
      <c r="A51" s="36" t="s">
        <v>123</v>
      </c>
      <c r="B51" s="27">
        <v>2600</v>
      </c>
      <c r="C51" s="50">
        <v>1.6</v>
      </c>
      <c r="D51" s="27">
        <v>4100</v>
      </c>
      <c r="E51" s="29"/>
      <c r="F51" s="27" t="s">
        <v>5</v>
      </c>
      <c r="G51" s="50" t="s">
        <v>5</v>
      </c>
      <c r="H51" s="27" t="s">
        <v>5</v>
      </c>
      <c r="I51" s="22"/>
      <c r="J51" s="4"/>
      <c r="K51" s="4"/>
    </row>
    <row r="52" spans="1:11" ht="15.75">
      <c r="A52" s="26" t="s">
        <v>124</v>
      </c>
      <c r="B52" s="27">
        <v>4400</v>
      </c>
      <c r="C52" s="50">
        <v>3</v>
      </c>
      <c r="D52" s="27">
        <v>13200</v>
      </c>
      <c r="E52" s="29"/>
      <c r="F52" s="27">
        <v>6700</v>
      </c>
      <c r="G52" s="50">
        <v>2.05</v>
      </c>
      <c r="H52" s="27">
        <v>13900</v>
      </c>
      <c r="I52" s="22"/>
      <c r="J52" s="4"/>
      <c r="K52" s="4"/>
    </row>
    <row r="53" spans="1:11" ht="15.75">
      <c r="A53" s="26" t="s">
        <v>125</v>
      </c>
      <c r="B53" s="27" t="s">
        <v>5</v>
      </c>
      <c r="C53" s="50" t="s">
        <v>5</v>
      </c>
      <c r="D53" s="27" t="s">
        <v>5</v>
      </c>
      <c r="E53" s="29"/>
      <c r="F53" s="29">
        <v>51600</v>
      </c>
      <c r="G53" s="51">
        <v>1.85</v>
      </c>
      <c r="H53" s="29">
        <v>95000</v>
      </c>
      <c r="I53" s="22"/>
      <c r="J53" s="4"/>
      <c r="K53" s="4"/>
    </row>
    <row r="54" spans="1:11" ht="15.75">
      <c r="A54" s="26" t="s">
        <v>126</v>
      </c>
      <c r="B54" s="27" t="s">
        <v>5</v>
      </c>
      <c r="C54" s="50" t="s">
        <v>5</v>
      </c>
      <c r="D54" s="27" t="s">
        <v>5</v>
      </c>
      <c r="E54" s="29"/>
      <c r="F54" s="27" t="s">
        <v>5</v>
      </c>
      <c r="G54" s="50" t="s">
        <v>5</v>
      </c>
      <c r="H54" s="27" t="s">
        <v>5</v>
      </c>
      <c r="I54" s="22"/>
      <c r="J54" s="4"/>
      <c r="K54" s="4"/>
    </row>
    <row r="55" spans="1:11" ht="15.75">
      <c r="A55" s="26" t="s">
        <v>127</v>
      </c>
      <c r="B55" s="27" t="s">
        <v>5</v>
      </c>
      <c r="C55" s="50" t="s">
        <v>5</v>
      </c>
      <c r="D55" s="27" t="s">
        <v>5</v>
      </c>
      <c r="E55" s="29"/>
      <c r="F55" s="27">
        <v>17300</v>
      </c>
      <c r="G55" s="50">
        <v>1.7</v>
      </c>
      <c r="H55" s="27">
        <v>29800</v>
      </c>
      <c r="I55" s="22"/>
      <c r="J55" s="4"/>
      <c r="K55" s="4"/>
    </row>
    <row r="56" spans="1:11" ht="15.75">
      <c r="A56" s="26" t="s">
        <v>128</v>
      </c>
      <c r="B56" s="27" t="s">
        <v>5</v>
      </c>
      <c r="C56" s="27" t="s">
        <v>5</v>
      </c>
      <c r="D56" s="27" t="s">
        <v>5</v>
      </c>
      <c r="E56" s="29"/>
      <c r="F56" s="29">
        <v>19400</v>
      </c>
      <c r="G56" s="51">
        <v>2.05</v>
      </c>
      <c r="H56" s="29">
        <v>39900</v>
      </c>
      <c r="I56" s="22"/>
      <c r="J56" s="4"/>
      <c r="K56" s="4"/>
    </row>
    <row r="57" spans="1:11" ht="15.75">
      <c r="A57" s="26" t="s">
        <v>129</v>
      </c>
      <c r="B57" s="27" t="s">
        <v>5</v>
      </c>
      <c r="C57" s="27" t="s">
        <v>5</v>
      </c>
      <c r="D57" s="27" t="s">
        <v>5</v>
      </c>
      <c r="E57" s="29"/>
      <c r="F57" s="27">
        <v>16000</v>
      </c>
      <c r="G57" s="50">
        <v>1.85</v>
      </c>
      <c r="H57" s="27">
        <v>29500</v>
      </c>
      <c r="I57" s="22"/>
      <c r="J57" s="4"/>
      <c r="K57" s="4"/>
    </row>
    <row r="58" spans="1:11" ht="15.75">
      <c r="A58" s="26" t="s">
        <v>130</v>
      </c>
      <c r="B58" s="27" t="s">
        <v>5</v>
      </c>
      <c r="C58" s="27" t="s">
        <v>5</v>
      </c>
      <c r="D58" s="27" t="s">
        <v>5</v>
      </c>
      <c r="E58" s="29"/>
      <c r="F58" s="27">
        <v>12500</v>
      </c>
      <c r="G58" s="50">
        <v>1.8</v>
      </c>
      <c r="H58" s="27">
        <v>22300</v>
      </c>
      <c r="I58" s="22"/>
      <c r="J58" s="4"/>
      <c r="K58" s="4"/>
    </row>
    <row r="59" spans="1:11" ht="15.75">
      <c r="A59" s="26" t="s">
        <v>131</v>
      </c>
      <c r="B59" s="27" t="s">
        <v>5</v>
      </c>
      <c r="C59" s="50" t="s">
        <v>5</v>
      </c>
      <c r="D59" s="27" t="s">
        <v>5</v>
      </c>
      <c r="E59" s="29"/>
      <c r="F59" s="27" t="s">
        <v>5</v>
      </c>
      <c r="G59" s="50" t="s">
        <v>5</v>
      </c>
      <c r="H59" s="27" t="s">
        <v>5</v>
      </c>
      <c r="I59" s="22"/>
      <c r="J59" s="4"/>
      <c r="K59" s="4"/>
    </row>
    <row r="60" spans="1:11" ht="15.75">
      <c r="A60" s="26" t="s">
        <v>132</v>
      </c>
      <c r="B60" s="27" t="s">
        <v>5</v>
      </c>
      <c r="C60" s="27" t="s">
        <v>5</v>
      </c>
      <c r="D60" s="27" t="s">
        <v>5</v>
      </c>
      <c r="E60" s="29"/>
      <c r="F60" s="27" t="s">
        <v>5</v>
      </c>
      <c r="G60" s="50" t="s">
        <v>5</v>
      </c>
      <c r="H60" s="27" t="s">
        <v>5</v>
      </c>
      <c r="I60" s="22"/>
      <c r="J60" s="4"/>
      <c r="K60" s="4"/>
    </row>
    <row r="61" spans="1:11" ht="15.75">
      <c r="A61" s="26" t="s">
        <v>133</v>
      </c>
      <c r="B61" s="27" t="s">
        <v>5</v>
      </c>
      <c r="C61" s="50" t="s">
        <v>5</v>
      </c>
      <c r="D61" s="27" t="s">
        <v>5</v>
      </c>
      <c r="E61" s="29"/>
      <c r="F61" s="27" t="s">
        <v>5</v>
      </c>
      <c r="G61" s="50" t="s">
        <v>5</v>
      </c>
      <c r="H61" s="27" t="s">
        <v>5</v>
      </c>
      <c r="I61" s="22"/>
      <c r="J61" s="4"/>
      <c r="K61" s="4"/>
    </row>
    <row r="62" spans="1:11" ht="15.75">
      <c r="A62" s="26" t="s">
        <v>134</v>
      </c>
      <c r="B62" s="27" t="s">
        <v>5</v>
      </c>
      <c r="C62" s="50" t="s">
        <v>5</v>
      </c>
      <c r="D62" s="27" t="s">
        <v>5</v>
      </c>
      <c r="E62" s="29"/>
      <c r="F62" s="27">
        <v>600</v>
      </c>
      <c r="G62" s="50">
        <v>1</v>
      </c>
      <c r="H62" s="27">
        <v>600</v>
      </c>
      <c r="I62" s="22"/>
      <c r="J62" s="4"/>
      <c r="K62" s="4"/>
    </row>
    <row r="63" spans="1:11" ht="15.75">
      <c r="A63" s="26" t="s">
        <v>135</v>
      </c>
      <c r="B63" s="27" t="s">
        <v>5</v>
      </c>
      <c r="C63" s="50" t="s">
        <v>5</v>
      </c>
      <c r="D63" s="27" t="s">
        <v>5</v>
      </c>
      <c r="E63" s="29"/>
      <c r="F63" s="27" t="s">
        <v>5</v>
      </c>
      <c r="G63" s="50" t="s">
        <v>5</v>
      </c>
      <c r="H63" s="27" t="s">
        <v>5</v>
      </c>
      <c r="I63" s="22"/>
      <c r="J63" s="4"/>
      <c r="K63" s="4"/>
    </row>
    <row r="64" spans="1:11" ht="15.75">
      <c r="A64" s="26" t="s">
        <v>136</v>
      </c>
      <c r="B64" s="29">
        <v>10000</v>
      </c>
      <c r="C64" s="51">
        <v>2</v>
      </c>
      <c r="D64" s="29">
        <v>20000</v>
      </c>
      <c r="E64" s="29"/>
      <c r="F64" s="27" t="s">
        <v>5</v>
      </c>
      <c r="G64" s="50" t="s">
        <v>5</v>
      </c>
      <c r="H64" s="27" t="s">
        <v>5</v>
      </c>
      <c r="I64" s="22"/>
      <c r="J64" s="4"/>
      <c r="K64" s="4"/>
    </row>
    <row r="65" spans="1:11" ht="15.75">
      <c r="A65" s="26"/>
      <c r="B65" s="29"/>
      <c r="C65" s="51"/>
      <c r="D65" s="29"/>
      <c r="E65" s="29"/>
      <c r="F65" s="29"/>
      <c r="G65" s="51"/>
      <c r="H65" s="29"/>
      <c r="I65" s="22"/>
      <c r="J65" s="4"/>
      <c r="K65" s="4"/>
    </row>
    <row r="66" spans="1:11" ht="15.75">
      <c r="A66" s="26" t="s">
        <v>137</v>
      </c>
      <c r="B66" s="29">
        <f>22800+41400+46900+18300+30000+8600+5050</f>
        <v>173050</v>
      </c>
      <c r="C66" s="51">
        <f>+(2.7+2.8+2.2+2.4+2.1+2.15+2.3)/7</f>
        <v>2.3785714285714286</v>
      </c>
      <c r="D66" s="29">
        <f>61100+116000+103000+43900+62500+18700+11600</f>
        <v>416800</v>
      </c>
      <c r="E66" s="29"/>
      <c r="F66" s="27">
        <f>58600+45300+58500+68100+44700+19400+30800</f>
        <v>325400</v>
      </c>
      <c r="G66" s="50">
        <f>+(1.9+2.3+2.2+1.85+1.9+1.7+1.55)/7</f>
        <v>1.9142857142857144</v>
      </c>
      <c r="H66" s="27">
        <f>110800+103100+129000+124700+85900+32900+47200</f>
        <v>633600</v>
      </c>
      <c r="I66" s="22"/>
      <c r="J66" s="4"/>
      <c r="K66" s="4"/>
    </row>
    <row r="67" spans="1:11" ht="15.75">
      <c r="A67" s="26"/>
      <c r="B67" s="29"/>
      <c r="C67" s="51"/>
      <c r="D67" s="29"/>
      <c r="E67" s="29"/>
      <c r="F67" s="29"/>
      <c r="G67" s="51"/>
      <c r="H67" s="29"/>
      <c r="I67" s="22"/>
      <c r="J67" s="4"/>
      <c r="K67" s="4"/>
    </row>
    <row r="68" spans="1:11" ht="15.75">
      <c r="A68" s="26" t="s">
        <v>6</v>
      </c>
      <c r="B68" s="29">
        <v>8200</v>
      </c>
      <c r="C68" s="51">
        <v>1.95</v>
      </c>
      <c r="D68" s="29">
        <v>16000</v>
      </c>
      <c r="E68" s="29"/>
      <c r="F68" s="27">
        <v>53300</v>
      </c>
      <c r="G68" s="50">
        <v>2.15</v>
      </c>
      <c r="H68" s="27">
        <v>113600</v>
      </c>
      <c r="I68" s="22"/>
      <c r="J68" s="4"/>
      <c r="K68" s="4"/>
    </row>
    <row r="69" spans="1:11" ht="15.75">
      <c r="A69" s="13"/>
      <c r="B69" s="34"/>
      <c r="C69" s="35"/>
      <c r="D69" s="34"/>
      <c r="E69" s="34"/>
      <c r="F69" s="34"/>
      <c r="G69" s="35"/>
      <c r="H69" s="34"/>
      <c r="I69" s="22"/>
      <c r="J69" s="4"/>
      <c r="K69" s="4"/>
    </row>
    <row r="70" spans="1:11" ht="15.75">
      <c r="A70" s="20" t="s">
        <v>7</v>
      </c>
      <c r="B70" s="36"/>
      <c r="C70" s="37"/>
      <c r="D70" s="36"/>
      <c r="E70" s="36"/>
      <c r="F70" s="22"/>
      <c r="G70" s="37"/>
      <c r="H70" s="22"/>
      <c r="I70" s="22"/>
      <c r="J70" s="4"/>
      <c r="K70" s="4"/>
    </row>
    <row r="71" spans="1:11" ht="15.75">
      <c r="A71" s="20" t="s">
        <v>9</v>
      </c>
      <c r="B71" s="22"/>
      <c r="C71" s="38"/>
      <c r="D71" s="22"/>
      <c r="E71" s="22"/>
      <c r="F71" s="22"/>
      <c r="G71" s="38"/>
      <c r="H71" s="22"/>
      <c r="I71" s="22"/>
      <c r="J71" s="4"/>
      <c r="K71" s="4"/>
    </row>
    <row r="72" spans="1:11" ht="15.75">
      <c r="A72" s="20"/>
      <c r="B72" s="22"/>
      <c r="C72" s="38"/>
      <c r="D72" s="22"/>
      <c r="E72" s="22"/>
      <c r="F72" s="22"/>
      <c r="G72" s="38"/>
      <c r="H72" s="22"/>
      <c r="I72" s="22"/>
      <c r="J72" s="4"/>
      <c r="K72" s="4"/>
    </row>
    <row r="73" spans="1:11" ht="48.75" customHeight="1">
      <c r="A73" s="65" t="s">
        <v>148</v>
      </c>
      <c r="B73" s="65"/>
      <c r="C73" s="65"/>
      <c r="D73" s="65"/>
      <c r="E73" s="65"/>
      <c r="F73" s="65"/>
      <c r="G73" s="65"/>
      <c r="H73" s="65"/>
      <c r="I73" s="22"/>
      <c r="J73" s="4"/>
      <c r="K73" s="4"/>
    </row>
    <row r="74" spans="1:11" ht="15.75">
      <c r="A74" s="66" t="s">
        <v>181</v>
      </c>
      <c r="B74" s="22"/>
      <c r="C74" s="38"/>
      <c r="D74" s="22"/>
      <c r="E74" s="36"/>
      <c r="F74" s="36"/>
      <c r="G74" s="37"/>
      <c r="H74" s="36"/>
      <c r="I74" s="22"/>
      <c r="J74" s="4"/>
      <c r="K74" s="4"/>
    </row>
    <row r="75" spans="1:11" ht="15.75">
      <c r="A75" s="15" t="s">
        <v>147</v>
      </c>
      <c r="B75" s="22"/>
      <c r="C75" s="38"/>
      <c r="D75" s="22"/>
      <c r="E75" s="36"/>
      <c r="F75" s="36"/>
      <c r="G75" s="37"/>
      <c r="H75" s="36"/>
      <c r="I75" s="22"/>
      <c r="J75" s="4"/>
      <c r="K75" s="4"/>
    </row>
    <row r="76" spans="1:11" ht="15.75">
      <c r="A76" s="15" t="s">
        <v>140</v>
      </c>
      <c r="B76" s="36"/>
      <c r="C76" s="37"/>
      <c r="D76" s="36"/>
      <c r="E76" s="36"/>
      <c r="F76" s="36"/>
      <c r="G76" s="37"/>
      <c r="H76" s="22"/>
      <c r="I76" s="22"/>
      <c r="J76" s="4"/>
      <c r="K76" s="4"/>
    </row>
    <row r="77" spans="1:11" ht="15.75">
      <c r="A77" s="15"/>
      <c r="B77" s="36"/>
      <c r="C77" s="37"/>
      <c r="D77" s="36"/>
      <c r="E77" s="36"/>
      <c r="F77" s="36"/>
      <c r="G77" s="38"/>
      <c r="H77" s="22"/>
      <c r="I77" s="22"/>
      <c r="J77" s="4"/>
      <c r="K77" s="4"/>
    </row>
    <row r="78" spans="1:11" ht="15.75">
      <c r="A78" s="20"/>
      <c r="B78" s="22"/>
      <c r="C78" s="38"/>
      <c r="D78" s="22"/>
      <c r="E78" s="22"/>
      <c r="F78" s="22"/>
      <c r="G78" s="38"/>
      <c r="H78" s="22"/>
      <c r="I78" s="22"/>
      <c r="J78" s="4"/>
      <c r="K78" s="4"/>
    </row>
    <row r="79" spans="1:11" ht="15.75">
      <c r="A79" s="20"/>
      <c r="B79" s="22"/>
      <c r="C79" s="38"/>
      <c r="D79" s="22"/>
      <c r="E79" s="22"/>
      <c r="F79" s="22"/>
      <c r="G79" s="38"/>
      <c r="H79" s="22"/>
      <c r="I79" s="22"/>
      <c r="J79" s="4"/>
      <c r="K79" s="4"/>
    </row>
    <row r="80" spans="1:11" ht="15.75">
      <c r="A80" s="20"/>
      <c r="B80" s="22"/>
      <c r="C80" s="38"/>
      <c r="D80" s="22"/>
      <c r="E80" s="22"/>
      <c r="F80" s="22"/>
      <c r="G80" s="38"/>
      <c r="H80" s="22"/>
      <c r="I80" s="22"/>
      <c r="J80" s="4"/>
      <c r="K80" s="4"/>
    </row>
    <row r="81" spans="1:11" ht="15.75">
      <c r="A81" s="20"/>
      <c r="B81" s="22"/>
      <c r="C81" s="38"/>
      <c r="D81" s="22"/>
      <c r="E81" s="22"/>
      <c r="F81" s="22"/>
      <c r="G81" s="38"/>
      <c r="H81" s="22"/>
      <c r="I81" s="22"/>
      <c r="J81" s="4"/>
      <c r="K81" s="4"/>
    </row>
    <row r="82" spans="1:11" ht="15.75">
      <c r="A82" s="20"/>
      <c r="B82" s="22"/>
      <c r="C82" s="38"/>
      <c r="D82" s="22"/>
      <c r="E82" s="22"/>
      <c r="F82" s="22"/>
      <c r="G82" s="38"/>
      <c r="H82" s="22"/>
      <c r="I82" s="22"/>
      <c r="J82" s="4"/>
      <c r="K82" s="4"/>
    </row>
    <row r="83" spans="1:9" ht="15">
      <c r="A83" s="54"/>
      <c r="B83" s="54"/>
      <c r="C83" s="54"/>
      <c r="D83" s="54"/>
      <c r="E83" s="54"/>
      <c r="F83" s="54"/>
      <c r="G83" s="54"/>
      <c r="H83" s="54"/>
      <c r="I83" s="54"/>
    </row>
    <row r="84" spans="1:9" ht="15">
      <c r="A84" s="54"/>
      <c r="B84" s="54"/>
      <c r="C84" s="54"/>
      <c r="D84" s="54"/>
      <c r="E84" s="54"/>
      <c r="F84" s="54"/>
      <c r="G84" s="54"/>
      <c r="H84" s="54"/>
      <c r="I84" s="54"/>
    </row>
    <row r="85" spans="1:9" ht="15">
      <c r="A85" s="54"/>
      <c r="B85" s="54"/>
      <c r="C85" s="54"/>
      <c r="D85" s="54"/>
      <c r="E85" s="54"/>
      <c r="F85" s="54"/>
      <c r="G85" s="54"/>
      <c r="H85" s="54"/>
      <c r="I85" s="54"/>
    </row>
    <row r="86" spans="1:9" ht="15">
      <c r="A86" s="54"/>
      <c r="B86" s="54"/>
      <c r="C86" s="54"/>
      <c r="D86" s="54"/>
      <c r="E86" s="54"/>
      <c r="F86" s="54"/>
      <c r="G86" s="54"/>
      <c r="H86" s="54"/>
      <c r="I86" s="54"/>
    </row>
    <row r="87" spans="1:9" ht="15">
      <c r="A87" s="54"/>
      <c r="B87" s="54"/>
      <c r="C87" s="54"/>
      <c r="D87" s="54"/>
      <c r="E87" s="54"/>
      <c r="F87" s="54"/>
      <c r="G87" s="54"/>
      <c r="H87" s="54"/>
      <c r="I87" s="54"/>
    </row>
    <row r="88" spans="1:9" ht="15">
      <c r="A88" s="54"/>
      <c r="B88" s="54"/>
      <c r="C88" s="54"/>
      <c r="D88" s="54"/>
      <c r="E88" s="54"/>
      <c r="F88" s="54"/>
      <c r="G88" s="54"/>
      <c r="H88" s="54"/>
      <c r="I88" s="54"/>
    </row>
    <row r="89" spans="1:9" ht="15">
      <c r="A89" s="54"/>
      <c r="B89" s="54"/>
      <c r="C89" s="54"/>
      <c r="D89" s="54"/>
      <c r="E89" s="54"/>
      <c r="F89" s="54"/>
      <c r="G89" s="54"/>
      <c r="H89" s="54"/>
      <c r="I89" s="54"/>
    </row>
    <row r="90" spans="1:9" ht="15">
      <c r="A90" s="54"/>
      <c r="B90" s="54"/>
      <c r="C90" s="54"/>
      <c r="D90" s="54"/>
      <c r="E90" s="54"/>
      <c r="F90" s="54"/>
      <c r="G90" s="54"/>
      <c r="H90" s="54"/>
      <c r="I90" s="54"/>
    </row>
    <row r="91" spans="1:9" ht="15">
      <c r="A91" s="54"/>
      <c r="B91" s="54"/>
      <c r="C91" s="54"/>
      <c r="D91" s="54"/>
      <c r="E91" s="54"/>
      <c r="F91" s="54"/>
      <c r="G91" s="54"/>
      <c r="H91" s="54"/>
      <c r="I91" s="54"/>
    </row>
    <row r="92" spans="1:9" ht="15">
      <c r="A92" s="54"/>
      <c r="B92" s="54"/>
      <c r="C92" s="54"/>
      <c r="D92" s="54"/>
      <c r="E92" s="54"/>
      <c r="F92" s="54"/>
      <c r="G92" s="54"/>
      <c r="H92" s="54"/>
      <c r="I92" s="54"/>
    </row>
    <row r="93" spans="1:9" ht="15">
      <c r="A93" s="54"/>
      <c r="B93" s="54"/>
      <c r="C93" s="54"/>
      <c r="D93" s="54"/>
      <c r="E93" s="54"/>
      <c r="F93" s="54"/>
      <c r="G93" s="54"/>
      <c r="H93" s="54"/>
      <c r="I93" s="54"/>
    </row>
    <row r="94" spans="1:9" ht="15">
      <c r="A94" s="54"/>
      <c r="B94" s="54"/>
      <c r="C94" s="54"/>
      <c r="D94" s="54"/>
      <c r="E94" s="54"/>
      <c r="F94" s="54"/>
      <c r="G94" s="54"/>
      <c r="H94" s="54"/>
      <c r="I94" s="54"/>
    </row>
    <row r="95" spans="1:9" ht="1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5">
      <c r="A96" s="54"/>
      <c r="B96" s="54"/>
      <c r="C96" s="54"/>
      <c r="D96" s="54"/>
      <c r="E96" s="54"/>
      <c r="F96" s="54"/>
      <c r="G96" s="54"/>
      <c r="H96" s="54"/>
      <c r="I96" s="54"/>
    </row>
    <row r="97" spans="1:9" ht="15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5">
      <c r="A98" s="54"/>
      <c r="B98" s="54"/>
      <c r="C98" s="54"/>
      <c r="D98" s="54"/>
      <c r="E98" s="54"/>
      <c r="F98" s="54"/>
      <c r="G98" s="54"/>
      <c r="H98" s="54"/>
      <c r="I98" s="54"/>
    </row>
    <row r="99" spans="1:9" ht="1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ht="15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ht="15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 ht="15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 ht="15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 ht="15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 ht="15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 ht="15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9" ht="15">
      <c r="A109" s="54"/>
      <c r="B109" s="54"/>
      <c r="C109" s="54"/>
      <c r="D109" s="54"/>
      <c r="E109" s="54"/>
      <c r="F109" s="54"/>
      <c r="G109" s="54"/>
      <c r="H109" s="54"/>
      <c r="I109" s="54"/>
    </row>
    <row r="110" spans="1:9" ht="15">
      <c r="A110" s="54"/>
      <c r="B110" s="54"/>
      <c r="C110" s="54"/>
      <c r="D110" s="54"/>
      <c r="E110" s="54"/>
      <c r="F110" s="54"/>
      <c r="G110" s="54"/>
      <c r="H110" s="54"/>
      <c r="I110" s="54"/>
    </row>
    <row r="111" spans="1:9" ht="15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 ht="15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 ht="15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 ht="15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 ht="15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 ht="15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 ht="15">
      <c r="A117" s="54"/>
      <c r="B117" s="54"/>
      <c r="C117" s="54"/>
      <c r="D117" s="54"/>
      <c r="E117" s="54"/>
      <c r="F117" s="54"/>
      <c r="G117" s="54"/>
      <c r="H117" s="54"/>
      <c r="I117" s="54"/>
    </row>
    <row r="118" spans="1:9" ht="15">
      <c r="A118" s="54"/>
      <c r="B118" s="54"/>
      <c r="C118" s="54"/>
      <c r="D118" s="54"/>
      <c r="E118" s="54"/>
      <c r="F118" s="54"/>
      <c r="G118" s="54"/>
      <c r="H118" s="54"/>
      <c r="I118" s="54"/>
    </row>
    <row r="119" spans="1:9" ht="15">
      <c r="A119" s="54"/>
      <c r="B119" s="54"/>
      <c r="C119" s="54"/>
      <c r="D119" s="54"/>
      <c r="E119" s="54"/>
      <c r="F119" s="54"/>
      <c r="G119" s="54"/>
      <c r="H119" s="54"/>
      <c r="I119" s="54"/>
    </row>
    <row r="120" spans="1:9" ht="15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 ht="15">
      <c r="A121" s="54"/>
      <c r="B121" s="54"/>
      <c r="C121" s="54"/>
      <c r="D121" s="54"/>
      <c r="E121" s="54"/>
      <c r="F121" s="54"/>
      <c r="G121" s="54"/>
      <c r="H121" s="54"/>
      <c r="I121" s="54"/>
    </row>
    <row r="122" spans="1:9" ht="15">
      <c r="A122" s="54"/>
      <c r="B122" s="54"/>
      <c r="C122" s="54"/>
      <c r="D122" s="54"/>
      <c r="E122" s="54"/>
      <c r="F122" s="54"/>
      <c r="G122" s="54"/>
      <c r="H122" s="54"/>
      <c r="I122" s="54"/>
    </row>
  </sheetData>
  <sheetProtection/>
  <mergeCells count="3">
    <mergeCell ref="B4:D4"/>
    <mergeCell ref="F4:H4"/>
    <mergeCell ref="A73:H73"/>
  </mergeCells>
  <hyperlinks>
    <hyperlink ref="A74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</cols>
  <sheetData>
    <row r="1" spans="1:10" ht="20.25">
      <c r="A1" s="45" t="s">
        <v>11</v>
      </c>
      <c r="B1" s="47"/>
      <c r="C1" s="15"/>
      <c r="D1" s="20"/>
      <c r="E1" s="47"/>
      <c r="F1" s="20"/>
      <c r="G1" s="20"/>
      <c r="H1" s="20"/>
      <c r="I1" s="54"/>
      <c r="J1" s="54"/>
    </row>
    <row r="2" spans="1:10" ht="20.25">
      <c r="A2" s="46" t="s">
        <v>138</v>
      </c>
      <c r="B2" s="15"/>
      <c r="C2" s="15"/>
      <c r="D2" s="20"/>
      <c r="E2" s="47"/>
      <c r="F2" s="20"/>
      <c r="G2" s="20"/>
      <c r="H2" s="20"/>
      <c r="I2" s="54"/>
      <c r="J2" s="54"/>
    </row>
    <row r="3" spans="1:10" ht="15">
      <c r="A3" s="20" t="s">
        <v>0</v>
      </c>
      <c r="B3" s="20"/>
      <c r="C3" s="20"/>
      <c r="D3" s="20"/>
      <c r="E3" s="20"/>
      <c r="F3" s="20"/>
      <c r="G3" s="20"/>
      <c r="H3" s="20"/>
      <c r="I3" s="54"/>
      <c r="J3" s="54"/>
    </row>
    <row r="4" spans="1:10" ht="15">
      <c r="A4" s="13"/>
      <c r="B4" s="61" t="s">
        <v>2</v>
      </c>
      <c r="C4" s="61"/>
      <c r="D4" s="62"/>
      <c r="E4" s="14"/>
      <c r="F4" s="63" t="s">
        <v>3</v>
      </c>
      <c r="G4" s="64"/>
      <c r="H4" s="64"/>
      <c r="I4" s="54"/>
      <c r="J4" s="54"/>
    </row>
    <row r="5" spans="1:10" ht="28.5">
      <c r="A5" s="15" t="s">
        <v>154</v>
      </c>
      <c r="B5" s="16" t="s">
        <v>142</v>
      </c>
      <c r="C5" s="16" t="s">
        <v>143</v>
      </c>
      <c r="D5" s="17" t="s">
        <v>144</v>
      </c>
      <c r="E5" s="18"/>
      <c r="F5" s="16" t="s">
        <v>142</v>
      </c>
      <c r="G5" s="16" t="s">
        <v>143</v>
      </c>
      <c r="H5" s="17" t="s">
        <v>144</v>
      </c>
      <c r="I5" s="54"/>
      <c r="J5" s="54"/>
    </row>
    <row r="6" spans="1:10" ht="15">
      <c r="A6" s="13"/>
      <c r="B6" s="19"/>
      <c r="C6" s="19"/>
      <c r="D6" s="19"/>
      <c r="E6" s="20"/>
      <c r="F6" s="20"/>
      <c r="G6" s="21"/>
      <c r="H6" s="20"/>
      <c r="I6" s="54"/>
      <c r="J6" s="54"/>
    </row>
    <row r="7" spans="1:10" ht="15">
      <c r="A7" s="15" t="s">
        <v>1</v>
      </c>
      <c r="B7" s="22">
        <f>SUM(B8:B68)</f>
        <v>290000</v>
      </c>
      <c r="C7" s="48">
        <v>2.6</v>
      </c>
      <c r="D7" s="22">
        <f>SUM(D8:D68)</f>
        <v>754000</v>
      </c>
      <c r="E7" s="19"/>
      <c r="F7" s="49">
        <f>SUM(F8:F68)</f>
        <v>1080000</v>
      </c>
      <c r="G7" s="48">
        <v>1.8</v>
      </c>
      <c r="H7" s="22">
        <f>SUM(H8:H68)</f>
        <v>1944000</v>
      </c>
      <c r="I7" s="54"/>
      <c r="J7" s="54"/>
    </row>
    <row r="8" spans="1:10" ht="15">
      <c r="A8" s="26" t="s">
        <v>80</v>
      </c>
      <c r="B8" s="29">
        <v>7400</v>
      </c>
      <c r="C8" s="51">
        <v>1.95</v>
      </c>
      <c r="D8" s="29">
        <v>14400</v>
      </c>
      <c r="E8" s="29"/>
      <c r="F8" s="27">
        <v>15500</v>
      </c>
      <c r="G8" s="50">
        <v>1.65</v>
      </c>
      <c r="H8" s="27">
        <v>25300</v>
      </c>
      <c r="I8" s="54"/>
      <c r="J8" s="54"/>
    </row>
    <row r="9" spans="1:10" ht="15">
      <c r="A9" s="26" t="s">
        <v>81</v>
      </c>
      <c r="B9" s="27">
        <v>1900</v>
      </c>
      <c r="C9" s="50">
        <v>2.55</v>
      </c>
      <c r="D9" s="27">
        <v>4800</v>
      </c>
      <c r="E9" s="29"/>
      <c r="F9" s="27">
        <v>31000</v>
      </c>
      <c r="G9" s="50">
        <v>1.7</v>
      </c>
      <c r="H9" s="27">
        <v>52700</v>
      </c>
      <c r="I9" s="54"/>
      <c r="J9" s="54"/>
    </row>
    <row r="10" spans="1:10" ht="15">
      <c r="A10" s="26" t="s">
        <v>82</v>
      </c>
      <c r="B10" s="27">
        <v>2400</v>
      </c>
      <c r="C10" s="50">
        <v>1.85</v>
      </c>
      <c r="D10" s="27">
        <v>4400</v>
      </c>
      <c r="E10" s="29"/>
      <c r="F10" s="27">
        <v>13500</v>
      </c>
      <c r="G10" s="50">
        <v>1.5</v>
      </c>
      <c r="H10" s="27">
        <v>20500</v>
      </c>
      <c r="I10" s="54"/>
      <c r="J10" s="54"/>
    </row>
    <row r="11" spans="1:10" ht="15">
      <c r="A11" s="26" t="s">
        <v>83</v>
      </c>
      <c r="B11" s="27" t="s">
        <v>5</v>
      </c>
      <c r="C11" s="50" t="s">
        <v>5</v>
      </c>
      <c r="D11" s="27" t="s">
        <v>5</v>
      </c>
      <c r="E11" s="29"/>
      <c r="F11" s="27">
        <v>31900</v>
      </c>
      <c r="G11" s="50">
        <v>2.05</v>
      </c>
      <c r="H11" s="27">
        <v>64600</v>
      </c>
      <c r="I11" s="54"/>
      <c r="J11" s="54"/>
    </row>
    <row r="12" spans="1:10" ht="15">
      <c r="A12" s="26" t="s">
        <v>84</v>
      </c>
      <c r="B12" s="27">
        <v>12400</v>
      </c>
      <c r="C12" s="50">
        <v>2.7</v>
      </c>
      <c r="D12" s="27">
        <v>33200</v>
      </c>
      <c r="E12" s="29"/>
      <c r="F12" s="27" t="s">
        <v>5</v>
      </c>
      <c r="G12" s="50" t="s">
        <v>5</v>
      </c>
      <c r="H12" s="27" t="s">
        <v>5</v>
      </c>
      <c r="I12" s="54"/>
      <c r="J12" s="54"/>
    </row>
    <row r="13" spans="1:10" ht="15">
      <c r="A13" s="26" t="s">
        <v>85</v>
      </c>
      <c r="B13" s="27" t="s">
        <v>5</v>
      </c>
      <c r="C13" s="50" t="s">
        <v>5</v>
      </c>
      <c r="D13" s="27" t="s">
        <v>5</v>
      </c>
      <c r="E13" s="29"/>
      <c r="F13" s="29">
        <v>45100</v>
      </c>
      <c r="G13" s="51">
        <v>2.25</v>
      </c>
      <c r="H13" s="29">
        <v>101400</v>
      </c>
      <c r="I13" s="54"/>
      <c r="J13" s="54"/>
    </row>
    <row r="14" spans="1:10" ht="15">
      <c r="A14" s="26" t="s">
        <v>86</v>
      </c>
      <c r="B14" s="27">
        <v>1800</v>
      </c>
      <c r="C14" s="50">
        <v>1.8</v>
      </c>
      <c r="D14" s="27">
        <v>3200</v>
      </c>
      <c r="E14" s="29"/>
      <c r="F14" s="27">
        <v>13300</v>
      </c>
      <c r="G14" s="50">
        <v>1.3</v>
      </c>
      <c r="H14" s="27">
        <v>17000</v>
      </c>
      <c r="I14" s="54"/>
      <c r="J14" s="54"/>
    </row>
    <row r="15" spans="1:10" ht="15">
      <c r="A15" s="26" t="s">
        <v>87</v>
      </c>
      <c r="B15" s="27" t="s">
        <v>5</v>
      </c>
      <c r="C15" s="50" t="s">
        <v>5</v>
      </c>
      <c r="D15" s="27" t="s">
        <v>5</v>
      </c>
      <c r="E15" s="29"/>
      <c r="F15" s="27">
        <v>32100</v>
      </c>
      <c r="G15" s="50">
        <v>1.7</v>
      </c>
      <c r="H15" s="27">
        <v>54800</v>
      </c>
      <c r="I15" s="54"/>
      <c r="J15" s="54"/>
    </row>
    <row r="16" spans="1:10" ht="15">
      <c r="A16" s="26" t="s">
        <v>88</v>
      </c>
      <c r="B16" s="27" t="s">
        <v>5</v>
      </c>
      <c r="C16" s="50" t="s">
        <v>5</v>
      </c>
      <c r="D16" s="27" t="s">
        <v>5</v>
      </c>
      <c r="E16" s="29"/>
      <c r="F16" s="27" t="s">
        <v>5</v>
      </c>
      <c r="G16" s="50" t="s">
        <v>5</v>
      </c>
      <c r="H16" s="27" t="s">
        <v>5</v>
      </c>
      <c r="I16" s="54"/>
      <c r="J16" s="54"/>
    </row>
    <row r="17" spans="1:10" ht="15">
      <c r="A17" s="26" t="s">
        <v>89</v>
      </c>
      <c r="B17" s="29">
        <v>2600</v>
      </c>
      <c r="C17" s="51">
        <v>2.95</v>
      </c>
      <c r="D17" s="29">
        <v>7700</v>
      </c>
      <c r="E17" s="29"/>
      <c r="F17" s="27">
        <v>20200</v>
      </c>
      <c r="G17" s="50">
        <v>1.65</v>
      </c>
      <c r="H17" s="27">
        <v>33400</v>
      </c>
      <c r="I17" s="54"/>
      <c r="J17" s="54"/>
    </row>
    <row r="18" spans="1:10" ht="15">
      <c r="A18" s="26" t="s">
        <v>90</v>
      </c>
      <c r="B18" s="27" t="s">
        <v>5</v>
      </c>
      <c r="C18" s="50" t="s">
        <v>5</v>
      </c>
      <c r="D18" s="27" t="s">
        <v>5</v>
      </c>
      <c r="E18" s="29"/>
      <c r="F18" s="27">
        <v>10900</v>
      </c>
      <c r="G18" s="50">
        <v>2.15</v>
      </c>
      <c r="H18" s="27">
        <v>23500</v>
      </c>
      <c r="I18" s="54"/>
      <c r="J18" s="54"/>
    </row>
    <row r="19" spans="1:10" ht="15">
      <c r="A19" s="26" t="s">
        <v>91</v>
      </c>
      <c r="B19" s="29">
        <v>3800</v>
      </c>
      <c r="C19" s="51">
        <v>2.1</v>
      </c>
      <c r="D19" s="29">
        <v>7900</v>
      </c>
      <c r="E19" s="29"/>
      <c r="F19" s="29">
        <v>39800</v>
      </c>
      <c r="G19" s="51">
        <v>1.8</v>
      </c>
      <c r="H19" s="29">
        <v>72000</v>
      </c>
      <c r="I19" s="54"/>
      <c r="J19" s="54"/>
    </row>
    <row r="20" spans="1:10" ht="15">
      <c r="A20" s="26" t="s">
        <v>92</v>
      </c>
      <c r="B20" s="27" t="s">
        <v>5</v>
      </c>
      <c r="C20" s="50" t="s">
        <v>5</v>
      </c>
      <c r="D20" s="27" t="s">
        <v>5</v>
      </c>
      <c r="E20" s="29"/>
      <c r="F20" s="27" t="s">
        <v>5</v>
      </c>
      <c r="G20" s="50" t="s">
        <v>5</v>
      </c>
      <c r="H20" s="27" t="s">
        <v>5</v>
      </c>
      <c r="I20" s="54"/>
      <c r="J20" s="54"/>
    </row>
    <row r="21" spans="1:10" ht="15">
      <c r="A21" s="26" t="s">
        <v>93</v>
      </c>
      <c r="B21" s="27" t="s">
        <v>5</v>
      </c>
      <c r="C21" s="50" t="s">
        <v>5</v>
      </c>
      <c r="D21" s="27" t="s">
        <v>5</v>
      </c>
      <c r="E21" s="29"/>
      <c r="F21" s="27">
        <v>35100</v>
      </c>
      <c r="G21" s="50">
        <v>2.6</v>
      </c>
      <c r="H21" s="27">
        <v>92100</v>
      </c>
      <c r="I21" s="54"/>
      <c r="J21" s="54"/>
    </row>
    <row r="22" spans="1:10" ht="15">
      <c r="A22" s="26" t="s">
        <v>94</v>
      </c>
      <c r="B22" s="27" t="s">
        <v>5</v>
      </c>
      <c r="C22" s="50" t="s">
        <v>5</v>
      </c>
      <c r="D22" s="27" t="s">
        <v>5</v>
      </c>
      <c r="E22" s="29"/>
      <c r="F22" s="27" t="s">
        <v>5</v>
      </c>
      <c r="G22" s="50" t="s">
        <v>5</v>
      </c>
      <c r="H22" s="27" t="s">
        <v>5</v>
      </c>
      <c r="I22" s="54"/>
      <c r="J22" s="54"/>
    </row>
    <row r="23" spans="1:10" ht="15">
      <c r="A23" s="26" t="s">
        <v>95</v>
      </c>
      <c r="B23" s="27" t="s">
        <v>5</v>
      </c>
      <c r="C23" s="50" t="s">
        <v>5</v>
      </c>
      <c r="D23" s="27" t="s">
        <v>5</v>
      </c>
      <c r="E23" s="29"/>
      <c r="F23" s="27" t="s">
        <v>5</v>
      </c>
      <c r="G23" s="50" t="s">
        <v>5</v>
      </c>
      <c r="H23" s="27" t="s">
        <v>5</v>
      </c>
      <c r="I23" s="54"/>
      <c r="J23" s="54"/>
    </row>
    <row r="24" spans="1:10" ht="15">
      <c r="A24" s="26" t="s">
        <v>96</v>
      </c>
      <c r="B24" s="27">
        <v>1500</v>
      </c>
      <c r="C24" s="50">
        <v>2.6</v>
      </c>
      <c r="D24" s="27">
        <v>3900</v>
      </c>
      <c r="E24" s="29"/>
      <c r="F24" s="29">
        <v>7200</v>
      </c>
      <c r="G24" s="51">
        <v>2.15</v>
      </c>
      <c r="H24" s="29">
        <v>15500</v>
      </c>
      <c r="I24" s="54"/>
      <c r="J24" s="54"/>
    </row>
    <row r="25" spans="1:10" ht="15">
      <c r="A25" s="26" t="s">
        <v>97</v>
      </c>
      <c r="B25" s="27">
        <v>7500</v>
      </c>
      <c r="C25" s="50">
        <v>3.65</v>
      </c>
      <c r="D25" s="27">
        <v>27200</v>
      </c>
      <c r="E25" s="29"/>
      <c r="F25" s="27" t="s">
        <v>5</v>
      </c>
      <c r="G25" s="50" t="s">
        <v>5</v>
      </c>
      <c r="H25" s="27" t="s">
        <v>5</v>
      </c>
      <c r="I25" s="54"/>
      <c r="J25" s="54"/>
    </row>
    <row r="26" spans="1:10" ht="15">
      <c r="A26" s="26" t="s">
        <v>98</v>
      </c>
      <c r="B26" s="27" t="s">
        <v>5</v>
      </c>
      <c r="C26" s="50" t="s">
        <v>5</v>
      </c>
      <c r="D26" s="27" t="s">
        <v>5</v>
      </c>
      <c r="E26" s="29"/>
      <c r="F26" s="27" t="s">
        <v>5</v>
      </c>
      <c r="G26" s="50" t="s">
        <v>5</v>
      </c>
      <c r="H26" s="27" t="s">
        <v>5</v>
      </c>
      <c r="I26" s="54"/>
      <c r="J26" s="54"/>
    </row>
    <row r="27" spans="1:10" ht="15">
      <c r="A27" s="26" t="s">
        <v>99</v>
      </c>
      <c r="B27" s="27" t="s">
        <v>5</v>
      </c>
      <c r="C27" s="50" t="s">
        <v>5</v>
      </c>
      <c r="D27" s="27" t="s">
        <v>5</v>
      </c>
      <c r="E27" s="29"/>
      <c r="F27" s="27" t="s">
        <v>5</v>
      </c>
      <c r="G27" s="50" t="s">
        <v>5</v>
      </c>
      <c r="H27" s="27" t="s">
        <v>5</v>
      </c>
      <c r="I27" s="54"/>
      <c r="J27" s="54"/>
    </row>
    <row r="28" spans="1:10" ht="15">
      <c r="A28" s="26" t="s">
        <v>100</v>
      </c>
      <c r="B28" s="27" t="s">
        <v>5</v>
      </c>
      <c r="C28" s="50" t="s">
        <v>5</v>
      </c>
      <c r="D28" s="27" t="s">
        <v>5</v>
      </c>
      <c r="E28" s="29"/>
      <c r="F28" s="27" t="s">
        <v>5</v>
      </c>
      <c r="G28" s="50" t="s">
        <v>5</v>
      </c>
      <c r="H28" s="27" t="s">
        <v>5</v>
      </c>
      <c r="I28" s="54"/>
      <c r="J28" s="54"/>
    </row>
    <row r="29" spans="1:10" ht="15">
      <c r="A29" s="26" t="s">
        <v>101</v>
      </c>
      <c r="B29" s="27" t="s">
        <v>5</v>
      </c>
      <c r="C29" s="50" t="s">
        <v>5</v>
      </c>
      <c r="D29" s="27" t="s">
        <v>5</v>
      </c>
      <c r="E29" s="29"/>
      <c r="F29" s="27" t="s">
        <v>5</v>
      </c>
      <c r="G29" s="50" t="s">
        <v>5</v>
      </c>
      <c r="H29" s="27" t="s">
        <v>5</v>
      </c>
      <c r="I29" s="54"/>
      <c r="J29" s="54"/>
    </row>
    <row r="30" spans="1:10" ht="15">
      <c r="A30" s="26" t="s">
        <v>102</v>
      </c>
      <c r="B30" s="27" t="s">
        <v>5</v>
      </c>
      <c r="C30" s="50" t="s">
        <v>5</v>
      </c>
      <c r="D30" s="27" t="s">
        <v>5</v>
      </c>
      <c r="E30" s="29"/>
      <c r="F30" s="27" t="s">
        <v>5</v>
      </c>
      <c r="G30" s="50" t="s">
        <v>5</v>
      </c>
      <c r="H30" s="27" t="s">
        <v>5</v>
      </c>
      <c r="I30" s="54"/>
      <c r="J30" s="54"/>
    </row>
    <row r="31" spans="1:10" ht="15">
      <c r="A31" s="26" t="s">
        <v>103</v>
      </c>
      <c r="B31" s="27" t="s">
        <v>5</v>
      </c>
      <c r="C31" s="50" t="s">
        <v>5</v>
      </c>
      <c r="D31" s="27" t="s">
        <v>5</v>
      </c>
      <c r="E31" s="29"/>
      <c r="F31" s="27" t="s">
        <v>5</v>
      </c>
      <c r="G31" s="50" t="s">
        <v>5</v>
      </c>
      <c r="H31" s="27" t="s">
        <v>5</v>
      </c>
      <c r="I31" s="54"/>
      <c r="J31" s="54"/>
    </row>
    <row r="32" spans="1:10" ht="15">
      <c r="A32" s="26" t="s">
        <v>104</v>
      </c>
      <c r="B32" s="27" t="s">
        <v>5</v>
      </c>
      <c r="C32" s="50" t="s">
        <v>5</v>
      </c>
      <c r="D32" s="27" t="s">
        <v>5</v>
      </c>
      <c r="E32" s="29"/>
      <c r="F32" s="27">
        <v>26300</v>
      </c>
      <c r="G32" s="50">
        <v>1.7</v>
      </c>
      <c r="H32" s="27">
        <v>44500</v>
      </c>
      <c r="I32" s="54"/>
      <c r="J32" s="54"/>
    </row>
    <row r="33" spans="1:10" ht="15">
      <c r="A33" s="26" t="s">
        <v>105</v>
      </c>
      <c r="B33" s="27">
        <v>4000</v>
      </c>
      <c r="C33" s="50">
        <v>2.8</v>
      </c>
      <c r="D33" s="27">
        <v>11200</v>
      </c>
      <c r="E33" s="29"/>
      <c r="F33" s="27">
        <v>3700</v>
      </c>
      <c r="G33" s="50">
        <v>2</v>
      </c>
      <c r="H33" s="27">
        <v>7400</v>
      </c>
      <c r="I33" s="54"/>
      <c r="J33" s="54"/>
    </row>
    <row r="34" spans="1:10" ht="15">
      <c r="A34" s="26" t="s">
        <v>106</v>
      </c>
      <c r="B34" s="27">
        <v>10900</v>
      </c>
      <c r="C34" s="50">
        <v>2.3</v>
      </c>
      <c r="D34" s="27">
        <v>24800</v>
      </c>
      <c r="E34" s="29"/>
      <c r="F34" s="27" t="s">
        <v>5</v>
      </c>
      <c r="G34" s="50" t="s">
        <v>5</v>
      </c>
      <c r="H34" s="27" t="s">
        <v>5</v>
      </c>
      <c r="I34" s="54"/>
      <c r="J34" s="54"/>
    </row>
    <row r="35" spans="1:10" ht="15">
      <c r="A35" s="26" t="s">
        <v>107</v>
      </c>
      <c r="B35" s="32" t="s">
        <v>4</v>
      </c>
      <c r="C35" s="52" t="s">
        <v>4</v>
      </c>
      <c r="D35" s="32" t="s">
        <v>4</v>
      </c>
      <c r="E35" s="53"/>
      <c r="F35" s="32" t="s">
        <v>4</v>
      </c>
      <c r="G35" s="52" t="s">
        <v>4</v>
      </c>
      <c r="H35" s="32" t="s">
        <v>4</v>
      </c>
      <c r="I35" s="54"/>
      <c r="J35" s="54"/>
    </row>
    <row r="36" spans="1:10" ht="15">
      <c r="A36" s="26" t="s">
        <v>108</v>
      </c>
      <c r="B36" s="27" t="s">
        <v>5</v>
      </c>
      <c r="C36" s="50" t="s">
        <v>5</v>
      </c>
      <c r="D36" s="27" t="s">
        <v>5</v>
      </c>
      <c r="E36" s="29"/>
      <c r="F36" s="27">
        <v>16200</v>
      </c>
      <c r="G36" s="50">
        <v>1.55</v>
      </c>
      <c r="H36" s="27">
        <v>24800</v>
      </c>
      <c r="I36" s="54"/>
      <c r="J36" s="54"/>
    </row>
    <row r="37" spans="1:10" ht="15">
      <c r="A37" s="26" t="s">
        <v>109</v>
      </c>
      <c r="B37" s="27" t="s">
        <v>5</v>
      </c>
      <c r="C37" s="50" t="s">
        <v>5</v>
      </c>
      <c r="D37" s="27" t="s">
        <v>5</v>
      </c>
      <c r="E37" s="29"/>
      <c r="F37" s="27" t="s">
        <v>5</v>
      </c>
      <c r="G37" s="50" t="s">
        <v>5</v>
      </c>
      <c r="H37" s="27" t="s">
        <v>5</v>
      </c>
      <c r="I37" s="54"/>
      <c r="J37" s="54"/>
    </row>
    <row r="38" spans="1:10" ht="15">
      <c r="A38" s="26" t="s">
        <v>110</v>
      </c>
      <c r="B38" s="27" t="s">
        <v>5</v>
      </c>
      <c r="C38" s="50" t="s">
        <v>5</v>
      </c>
      <c r="D38" s="27" t="s">
        <v>5</v>
      </c>
      <c r="E38" s="29"/>
      <c r="F38" s="27" t="s">
        <v>5</v>
      </c>
      <c r="G38" s="50" t="s">
        <v>5</v>
      </c>
      <c r="H38" s="27" t="s">
        <v>5</v>
      </c>
      <c r="I38" s="54"/>
      <c r="J38" s="54"/>
    </row>
    <row r="39" spans="1:10" ht="15">
      <c r="A39" s="26" t="s">
        <v>111</v>
      </c>
      <c r="B39" s="27" t="s">
        <v>5</v>
      </c>
      <c r="C39" s="50" t="s">
        <v>5</v>
      </c>
      <c r="D39" s="27" t="s">
        <v>5</v>
      </c>
      <c r="E39" s="29"/>
      <c r="F39" s="27">
        <v>14400</v>
      </c>
      <c r="G39" s="50">
        <v>2.3</v>
      </c>
      <c r="H39" s="27">
        <v>33000</v>
      </c>
      <c r="I39" s="54"/>
      <c r="J39" s="54"/>
    </row>
    <row r="40" spans="1:10" ht="15">
      <c r="A40" s="26" t="s">
        <v>112</v>
      </c>
      <c r="B40" s="27" t="s">
        <v>5</v>
      </c>
      <c r="C40" s="50" t="s">
        <v>5</v>
      </c>
      <c r="D40" s="27" t="s">
        <v>5</v>
      </c>
      <c r="E40" s="29"/>
      <c r="F40" s="29">
        <v>22100</v>
      </c>
      <c r="G40" s="51">
        <v>1.6</v>
      </c>
      <c r="H40" s="29">
        <v>35900</v>
      </c>
      <c r="I40" s="54"/>
      <c r="J40" s="54"/>
    </row>
    <row r="41" spans="1:10" ht="15">
      <c r="A41" s="26" t="s">
        <v>113</v>
      </c>
      <c r="B41" s="27">
        <v>2000</v>
      </c>
      <c r="C41" s="50">
        <v>2.6</v>
      </c>
      <c r="D41" s="27">
        <v>5200</v>
      </c>
      <c r="E41" s="29"/>
      <c r="F41" s="27">
        <v>3900</v>
      </c>
      <c r="G41" s="50">
        <v>2.3</v>
      </c>
      <c r="H41" s="27">
        <v>9000</v>
      </c>
      <c r="I41" s="54"/>
      <c r="J41" s="54"/>
    </row>
    <row r="42" spans="1:10" ht="15">
      <c r="A42" s="26" t="s">
        <v>114</v>
      </c>
      <c r="B42" s="27" t="s">
        <v>5</v>
      </c>
      <c r="C42" s="50" t="s">
        <v>5</v>
      </c>
      <c r="D42" s="27" t="s">
        <v>5</v>
      </c>
      <c r="E42" s="29"/>
      <c r="F42" s="29">
        <v>20200</v>
      </c>
      <c r="G42" s="51">
        <v>1.85</v>
      </c>
      <c r="H42" s="29">
        <v>37200</v>
      </c>
      <c r="I42" s="54"/>
      <c r="J42" s="54"/>
    </row>
    <row r="43" spans="1:10" ht="15">
      <c r="A43" s="26" t="s">
        <v>115</v>
      </c>
      <c r="B43" s="27" t="s">
        <v>5</v>
      </c>
      <c r="C43" s="50" t="s">
        <v>5</v>
      </c>
      <c r="D43" s="27" t="s">
        <v>5</v>
      </c>
      <c r="E43" s="29"/>
      <c r="F43" s="29">
        <v>41000</v>
      </c>
      <c r="G43" s="51">
        <v>1.8</v>
      </c>
      <c r="H43" s="29">
        <v>73000</v>
      </c>
      <c r="I43" s="54"/>
      <c r="J43" s="54"/>
    </row>
    <row r="44" spans="1:10" ht="15">
      <c r="A44" s="26" t="s">
        <v>116</v>
      </c>
      <c r="B44" s="27" t="s">
        <v>5</v>
      </c>
      <c r="C44" s="50" t="s">
        <v>5</v>
      </c>
      <c r="D44" s="27" t="s">
        <v>5</v>
      </c>
      <c r="E44" s="29"/>
      <c r="F44" s="32" t="s">
        <v>5</v>
      </c>
      <c r="G44" s="52" t="s">
        <v>5</v>
      </c>
      <c r="H44" s="27" t="s">
        <v>5</v>
      </c>
      <c r="I44" s="54"/>
      <c r="J44" s="54"/>
    </row>
    <row r="45" spans="1:10" ht="15">
      <c r="A45" s="26" t="s">
        <v>117</v>
      </c>
      <c r="B45" s="29">
        <v>6000</v>
      </c>
      <c r="C45" s="51">
        <v>2</v>
      </c>
      <c r="D45" s="29">
        <v>12100</v>
      </c>
      <c r="E45" s="29"/>
      <c r="F45" s="27">
        <v>13300</v>
      </c>
      <c r="G45" s="50">
        <v>1.85</v>
      </c>
      <c r="H45" s="27">
        <v>24600</v>
      </c>
      <c r="I45" s="54"/>
      <c r="J45" s="54"/>
    </row>
    <row r="46" spans="1:10" ht="15">
      <c r="A46" s="26" t="s">
        <v>118</v>
      </c>
      <c r="B46" s="27" t="s">
        <v>5</v>
      </c>
      <c r="C46" s="50" t="s">
        <v>5</v>
      </c>
      <c r="D46" s="27" t="s">
        <v>5</v>
      </c>
      <c r="E46" s="29"/>
      <c r="F46" s="27" t="s">
        <v>5</v>
      </c>
      <c r="G46" s="50" t="s">
        <v>5</v>
      </c>
      <c r="H46" s="27" t="s">
        <v>5</v>
      </c>
      <c r="I46" s="54"/>
      <c r="J46" s="54"/>
    </row>
    <row r="47" spans="1:10" ht="15">
      <c r="A47" s="26" t="s">
        <v>119</v>
      </c>
      <c r="B47" s="27" t="s">
        <v>5</v>
      </c>
      <c r="C47" s="50" t="s">
        <v>5</v>
      </c>
      <c r="D47" s="27" t="s">
        <v>5</v>
      </c>
      <c r="E47" s="29"/>
      <c r="F47" s="27">
        <v>60100</v>
      </c>
      <c r="G47" s="50">
        <v>1.7</v>
      </c>
      <c r="H47" s="27">
        <v>100700</v>
      </c>
      <c r="I47" s="54"/>
      <c r="J47" s="54"/>
    </row>
    <row r="48" spans="1:10" ht="15">
      <c r="A48" s="26" t="s">
        <v>120</v>
      </c>
      <c r="B48" s="27">
        <v>2900</v>
      </c>
      <c r="C48" s="50">
        <v>2.15</v>
      </c>
      <c r="D48" s="27">
        <v>6200</v>
      </c>
      <c r="E48" s="29"/>
      <c r="F48" s="27">
        <v>12600</v>
      </c>
      <c r="G48" s="50">
        <v>1.4</v>
      </c>
      <c r="H48" s="27">
        <v>17800</v>
      </c>
      <c r="I48" s="54"/>
      <c r="J48" s="54"/>
    </row>
    <row r="49" spans="1:10" ht="15">
      <c r="A49" s="26" t="s">
        <v>121</v>
      </c>
      <c r="B49" s="27" t="s">
        <v>5</v>
      </c>
      <c r="C49" s="50" t="s">
        <v>5</v>
      </c>
      <c r="D49" s="27" t="s">
        <v>5</v>
      </c>
      <c r="E49" s="29"/>
      <c r="F49" s="29">
        <v>6300</v>
      </c>
      <c r="G49" s="51">
        <v>1.3</v>
      </c>
      <c r="H49" s="29">
        <v>8100</v>
      </c>
      <c r="I49" s="54"/>
      <c r="J49" s="54"/>
    </row>
    <row r="50" spans="1:10" ht="15">
      <c r="A50" s="26" t="s">
        <v>122</v>
      </c>
      <c r="B50" s="27" t="s">
        <v>5</v>
      </c>
      <c r="C50" s="50" t="s">
        <v>5</v>
      </c>
      <c r="D50" s="27" t="s">
        <v>5</v>
      </c>
      <c r="E50" s="29"/>
      <c r="F50" s="29">
        <v>37700</v>
      </c>
      <c r="G50" s="51">
        <v>1.75</v>
      </c>
      <c r="H50" s="29">
        <v>66500</v>
      </c>
      <c r="I50" s="54"/>
      <c r="J50" s="54"/>
    </row>
    <row r="51" spans="1:10" ht="15">
      <c r="A51" s="36" t="s">
        <v>123</v>
      </c>
      <c r="B51" s="27">
        <v>1700</v>
      </c>
      <c r="C51" s="50">
        <v>2.7</v>
      </c>
      <c r="D51" s="27">
        <v>4600</v>
      </c>
      <c r="E51" s="29"/>
      <c r="F51" s="27" t="s">
        <v>5</v>
      </c>
      <c r="G51" s="50" t="s">
        <v>5</v>
      </c>
      <c r="H51" s="27" t="s">
        <v>5</v>
      </c>
      <c r="I51" s="54"/>
      <c r="J51" s="54"/>
    </row>
    <row r="52" spans="1:10" ht="15">
      <c r="A52" s="26" t="s">
        <v>124</v>
      </c>
      <c r="B52" s="27" t="s">
        <v>5</v>
      </c>
      <c r="C52" s="50" t="s">
        <v>5</v>
      </c>
      <c r="D52" s="27" t="s">
        <v>5</v>
      </c>
      <c r="E52" s="29"/>
      <c r="F52" s="27">
        <v>6700</v>
      </c>
      <c r="G52" s="50">
        <v>2.05</v>
      </c>
      <c r="H52" s="27">
        <v>13800</v>
      </c>
      <c r="I52" s="54"/>
      <c r="J52" s="54"/>
    </row>
    <row r="53" spans="1:10" ht="15">
      <c r="A53" s="26" t="s">
        <v>125</v>
      </c>
      <c r="B53" s="27" t="s">
        <v>5</v>
      </c>
      <c r="C53" s="50" t="s">
        <v>5</v>
      </c>
      <c r="D53" s="27" t="s">
        <v>5</v>
      </c>
      <c r="E53" s="29"/>
      <c r="F53" s="29">
        <v>68400</v>
      </c>
      <c r="G53" s="51">
        <v>1.5</v>
      </c>
      <c r="H53" s="29">
        <v>103200</v>
      </c>
      <c r="I53" s="54"/>
      <c r="J53" s="54"/>
    </row>
    <row r="54" spans="1:10" ht="15">
      <c r="A54" s="26" t="s">
        <v>126</v>
      </c>
      <c r="B54" s="27" t="s">
        <v>5</v>
      </c>
      <c r="C54" s="50" t="s">
        <v>5</v>
      </c>
      <c r="D54" s="27" t="s">
        <v>5</v>
      </c>
      <c r="E54" s="29"/>
      <c r="F54" s="27" t="s">
        <v>5</v>
      </c>
      <c r="G54" s="50" t="s">
        <v>5</v>
      </c>
      <c r="H54" s="27" t="s">
        <v>5</v>
      </c>
      <c r="I54" s="54"/>
      <c r="J54" s="54"/>
    </row>
    <row r="55" spans="1:10" ht="15">
      <c r="A55" s="26" t="s">
        <v>127</v>
      </c>
      <c r="B55" s="27" t="s">
        <v>5</v>
      </c>
      <c r="C55" s="50" t="s">
        <v>5</v>
      </c>
      <c r="D55" s="27" t="s">
        <v>5</v>
      </c>
      <c r="E55" s="29"/>
      <c r="F55" s="27" t="s">
        <v>5</v>
      </c>
      <c r="G55" s="50" t="s">
        <v>5</v>
      </c>
      <c r="H55" s="27" t="s">
        <v>5</v>
      </c>
      <c r="I55" s="54"/>
      <c r="J55" s="54"/>
    </row>
    <row r="56" spans="1:10" ht="15">
      <c r="A56" s="26" t="s">
        <v>128</v>
      </c>
      <c r="B56" s="29">
        <v>2900</v>
      </c>
      <c r="C56" s="51">
        <v>2.2</v>
      </c>
      <c r="D56" s="29">
        <v>6400</v>
      </c>
      <c r="E56" s="29"/>
      <c r="F56" s="29">
        <v>22500</v>
      </c>
      <c r="G56" s="51">
        <v>1.8</v>
      </c>
      <c r="H56" s="29">
        <v>40400</v>
      </c>
      <c r="I56" s="54"/>
      <c r="J56" s="54"/>
    </row>
    <row r="57" spans="1:10" ht="15">
      <c r="A57" s="26" t="s">
        <v>129</v>
      </c>
      <c r="B57" s="27">
        <v>1800</v>
      </c>
      <c r="C57" s="50">
        <v>2.5</v>
      </c>
      <c r="D57" s="27">
        <v>4500</v>
      </c>
      <c r="E57" s="29"/>
      <c r="F57" s="27" t="s">
        <v>5</v>
      </c>
      <c r="G57" s="50" t="s">
        <v>5</v>
      </c>
      <c r="H57" s="27" t="s">
        <v>5</v>
      </c>
      <c r="I57" s="54"/>
      <c r="J57" s="54"/>
    </row>
    <row r="58" spans="1:10" ht="15">
      <c r="A58" s="26" t="s">
        <v>130</v>
      </c>
      <c r="B58" s="27">
        <v>1100</v>
      </c>
      <c r="C58" s="50">
        <v>2.25</v>
      </c>
      <c r="D58" s="27">
        <v>2460</v>
      </c>
      <c r="E58" s="29"/>
      <c r="F58" s="27">
        <v>14900</v>
      </c>
      <c r="G58" s="50">
        <v>1.4</v>
      </c>
      <c r="H58" s="27">
        <v>20500</v>
      </c>
      <c r="I58" s="54"/>
      <c r="J58" s="54"/>
    </row>
    <row r="59" spans="1:10" ht="15">
      <c r="A59" s="26" t="s">
        <v>131</v>
      </c>
      <c r="B59" s="27" t="s">
        <v>5</v>
      </c>
      <c r="C59" s="50" t="s">
        <v>5</v>
      </c>
      <c r="D59" s="27" t="s">
        <v>5</v>
      </c>
      <c r="E59" s="29"/>
      <c r="F59" s="27" t="s">
        <v>5</v>
      </c>
      <c r="G59" s="50" t="s">
        <v>5</v>
      </c>
      <c r="H59" s="27" t="s">
        <v>5</v>
      </c>
      <c r="I59" s="54"/>
      <c r="J59" s="54"/>
    </row>
    <row r="60" spans="1:10" ht="15">
      <c r="A60" s="26" t="s">
        <v>132</v>
      </c>
      <c r="B60" s="27">
        <v>10100</v>
      </c>
      <c r="C60" s="50">
        <v>2.7</v>
      </c>
      <c r="D60" s="27">
        <v>27100</v>
      </c>
      <c r="E60" s="29"/>
      <c r="F60" s="27" t="s">
        <v>5</v>
      </c>
      <c r="G60" s="50" t="s">
        <v>5</v>
      </c>
      <c r="H60" s="27" t="s">
        <v>5</v>
      </c>
      <c r="I60" s="54"/>
      <c r="J60" s="54"/>
    </row>
    <row r="61" spans="1:10" ht="15">
      <c r="A61" s="26" t="s">
        <v>133</v>
      </c>
      <c r="B61" s="27" t="s">
        <v>5</v>
      </c>
      <c r="C61" s="50" t="s">
        <v>5</v>
      </c>
      <c r="D61" s="27" t="s">
        <v>5</v>
      </c>
      <c r="E61" s="29"/>
      <c r="F61" s="27" t="s">
        <v>5</v>
      </c>
      <c r="G61" s="50" t="s">
        <v>5</v>
      </c>
      <c r="H61" s="27" t="s">
        <v>5</v>
      </c>
      <c r="I61" s="54"/>
      <c r="J61" s="54"/>
    </row>
    <row r="62" spans="1:10" ht="15">
      <c r="A62" s="26" t="s">
        <v>134</v>
      </c>
      <c r="B62" s="27" t="s">
        <v>5</v>
      </c>
      <c r="C62" s="50" t="s">
        <v>5</v>
      </c>
      <c r="D62" s="27" t="s">
        <v>5</v>
      </c>
      <c r="E62" s="29"/>
      <c r="F62" s="27" t="s">
        <v>5</v>
      </c>
      <c r="G62" s="50" t="s">
        <v>5</v>
      </c>
      <c r="H62" s="27" t="s">
        <v>5</v>
      </c>
      <c r="I62" s="54"/>
      <c r="J62" s="54"/>
    </row>
    <row r="63" spans="1:10" ht="15">
      <c r="A63" s="26" t="s">
        <v>135</v>
      </c>
      <c r="B63" s="27" t="s">
        <v>5</v>
      </c>
      <c r="C63" s="50" t="s">
        <v>5</v>
      </c>
      <c r="D63" s="27" t="s">
        <v>5</v>
      </c>
      <c r="E63" s="29"/>
      <c r="F63" s="27" t="s">
        <v>5</v>
      </c>
      <c r="G63" s="50" t="s">
        <v>5</v>
      </c>
      <c r="H63" s="27" t="s">
        <v>5</v>
      </c>
      <c r="I63" s="54"/>
      <c r="J63" s="54"/>
    </row>
    <row r="64" spans="1:10" ht="15">
      <c r="A64" s="26" t="s">
        <v>136</v>
      </c>
      <c r="B64" s="29">
        <v>9100</v>
      </c>
      <c r="C64" s="51">
        <v>2</v>
      </c>
      <c r="D64" s="29">
        <v>18400</v>
      </c>
      <c r="E64" s="29"/>
      <c r="F64" s="27" t="s">
        <v>5</v>
      </c>
      <c r="G64" s="50" t="s">
        <v>5</v>
      </c>
      <c r="H64" s="27" t="s">
        <v>5</v>
      </c>
      <c r="I64" s="54"/>
      <c r="J64" s="54"/>
    </row>
    <row r="65" spans="1:10" ht="15">
      <c r="A65" s="26"/>
      <c r="B65" s="29"/>
      <c r="C65" s="51"/>
      <c r="D65" s="29"/>
      <c r="E65" s="29"/>
      <c r="F65" s="29"/>
      <c r="G65" s="51"/>
      <c r="H65" s="29"/>
      <c r="I65" s="54"/>
      <c r="J65" s="54"/>
    </row>
    <row r="66" spans="1:10" ht="15">
      <c r="A66" s="26" t="s">
        <v>137</v>
      </c>
      <c r="B66" s="29">
        <f>46400+80600+5200+18700+7700</f>
        <v>158600</v>
      </c>
      <c r="C66" s="51">
        <f>+(3+2.3+1.5+2.7+1.9)/5</f>
        <v>2.2800000000000002</v>
      </c>
      <c r="D66" s="29">
        <f>139100+185500+7900+50800+14740</f>
        <v>398040</v>
      </c>
      <c r="E66" s="29"/>
      <c r="F66" s="27">
        <f>70400+47000+69100+60600+27400+55600</f>
        <v>330100</v>
      </c>
      <c r="G66" s="50">
        <f>+(1.75+1.35+1.75+2.35+1.95+1.9)/6</f>
        <v>1.8416666666666666</v>
      </c>
      <c r="H66" s="27">
        <f>121900+111400+133300+114500+47800+74700</f>
        <v>603600</v>
      </c>
      <c r="I66" s="54"/>
      <c r="J66" s="54"/>
    </row>
    <row r="67" spans="1:10" ht="15">
      <c r="A67" s="26"/>
      <c r="B67" s="29"/>
      <c r="C67" s="51"/>
      <c r="D67" s="29"/>
      <c r="E67" s="29"/>
      <c r="F67" s="29"/>
      <c r="G67" s="51"/>
      <c r="H67" s="29"/>
      <c r="I67" s="54"/>
      <c r="J67" s="54"/>
    </row>
    <row r="68" spans="1:10" ht="15">
      <c r="A68" s="26" t="s">
        <v>6</v>
      </c>
      <c r="B68" s="29">
        <v>37600</v>
      </c>
      <c r="C68" s="51">
        <v>3.35</v>
      </c>
      <c r="D68" s="29">
        <v>126300</v>
      </c>
      <c r="E68" s="29"/>
      <c r="F68" s="27">
        <v>64000</v>
      </c>
      <c r="G68" s="50">
        <v>1.7</v>
      </c>
      <c r="H68" s="27">
        <v>107200</v>
      </c>
      <c r="I68" s="54"/>
      <c r="J68" s="54"/>
    </row>
    <row r="69" spans="1:10" ht="15">
      <c r="A69" s="13"/>
      <c r="B69" s="34"/>
      <c r="C69" s="35"/>
      <c r="D69" s="34"/>
      <c r="E69" s="34"/>
      <c r="F69" s="34"/>
      <c r="G69" s="35"/>
      <c r="H69" s="34"/>
      <c r="I69" s="54"/>
      <c r="J69" s="54"/>
    </row>
    <row r="70" spans="1:10" ht="15">
      <c r="A70" s="20" t="s">
        <v>7</v>
      </c>
      <c r="B70" s="36"/>
      <c r="C70" s="37"/>
      <c r="D70" s="36"/>
      <c r="E70" s="36"/>
      <c r="F70" s="22"/>
      <c r="G70" s="37"/>
      <c r="H70" s="22"/>
      <c r="I70" s="54"/>
      <c r="J70" s="54"/>
    </row>
    <row r="71" spans="1:10" ht="15">
      <c r="A71" s="20" t="s">
        <v>9</v>
      </c>
      <c r="B71" s="22"/>
      <c r="C71" s="38"/>
      <c r="D71" s="22"/>
      <c r="E71" s="22"/>
      <c r="F71" s="22"/>
      <c r="G71" s="38"/>
      <c r="H71" s="22"/>
      <c r="I71" s="54"/>
      <c r="J71" s="54"/>
    </row>
    <row r="72" spans="1:10" ht="15">
      <c r="A72" s="20"/>
      <c r="B72" s="22"/>
      <c r="C72" s="38"/>
      <c r="D72" s="22"/>
      <c r="E72" s="22"/>
      <c r="F72" s="22"/>
      <c r="G72" s="38"/>
      <c r="H72" s="22"/>
      <c r="I72" s="54"/>
      <c r="J72" s="54"/>
    </row>
    <row r="73" spans="1:10" ht="48.75" customHeight="1">
      <c r="A73" s="65" t="s">
        <v>141</v>
      </c>
      <c r="B73" s="65"/>
      <c r="C73" s="65"/>
      <c r="D73" s="65"/>
      <c r="E73" s="65"/>
      <c r="F73" s="65"/>
      <c r="G73" s="65"/>
      <c r="H73" s="65"/>
      <c r="I73" s="54"/>
      <c r="J73" s="54"/>
    </row>
    <row r="74" spans="1:10" ht="15">
      <c r="A74" s="66" t="s">
        <v>181</v>
      </c>
      <c r="B74" s="22"/>
      <c r="C74" s="38"/>
      <c r="D74" s="22"/>
      <c r="E74" s="36"/>
      <c r="F74" s="36"/>
      <c r="G74" s="37"/>
      <c r="H74" s="36"/>
      <c r="I74" s="54"/>
      <c r="J74" s="54"/>
    </row>
    <row r="75" spans="1:10" ht="15">
      <c r="A75" s="15" t="s">
        <v>139</v>
      </c>
      <c r="B75" s="22"/>
      <c r="C75" s="38"/>
      <c r="D75" s="22"/>
      <c r="E75" s="36"/>
      <c r="F75" s="36"/>
      <c r="G75" s="37"/>
      <c r="H75" s="36"/>
      <c r="I75" s="54"/>
      <c r="J75" s="54"/>
    </row>
    <row r="76" spans="1:10" ht="15">
      <c r="A76" s="15" t="s">
        <v>140</v>
      </c>
      <c r="B76" s="36"/>
      <c r="C76" s="37"/>
      <c r="D76" s="36"/>
      <c r="E76" s="36"/>
      <c r="F76" s="36"/>
      <c r="G76" s="37"/>
      <c r="H76" s="22"/>
      <c r="I76" s="54"/>
      <c r="J76" s="54"/>
    </row>
    <row r="77" spans="1:10" ht="15">
      <c r="A77" s="15"/>
      <c r="B77" s="36"/>
      <c r="C77" s="37"/>
      <c r="D77" s="36"/>
      <c r="E77" s="36"/>
      <c r="F77" s="36"/>
      <c r="G77" s="38"/>
      <c r="H77" s="22"/>
      <c r="I77" s="54"/>
      <c r="J77" s="54"/>
    </row>
    <row r="78" spans="1:8" ht="15.75">
      <c r="A78" s="4"/>
      <c r="B78" s="5"/>
      <c r="C78" s="6"/>
      <c r="D78" s="5"/>
      <c r="E78" s="5"/>
      <c r="F78" s="5"/>
      <c r="G78" s="6"/>
      <c r="H78" s="5"/>
    </row>
    <row r="79" spans="1:8" ht="15.75">
      <c r="A79" s="4"/>
      <c r="B79" s="5"/>
      <c r="C79" s="6"/>
      <c r="D79" s="5"/>
      <c r="E79" s="5"/>
      <c r="F79" s="5"/>
      <c r="G79" s="6"/>
      <c r="H79" s="5"/>
    </row>
    <row r="80" spans="1:8" ht="15.75">
      <c r="A80" s="4"/>
      <c r="B80" s="5"/>
      <c r="C80" s="6"/>
      <c r="D80" s="5"/>
      <c r="E80" s="5"/>
      <c r="F80" s="5"/>
      <c r="G80" s="6"/>
      <c r="H80" s="5"/>
    </row>
    <row r="81" spans="1:8" ht="15.75">
      <c r="A81" s="4"/>
      <c r="B81" s="5"/>
      <c r="C81" s="6"/>
      <c r="D81" s="5"/>
      <c r="E81" s="5"/>
      <c r="F81" s="5"/>
      <c r="G81" s="6"/>
      <c r="H81" s="5"/>
    </row>
    <row r="82" spans="1:8" ht="15.75">
      <c r="A82" s="4"/>
      <c r="B82" s="5"/>
      <c r="C82" s="6"/>
      <c r="D82" s="5"/>
      <c r="E82" s="5"/>
      <c r="F82" s="5"/>
      <c r="G82" s="6"/>
      <c r="H82" s="5"/>
    </row>
    <row r="83" spans="1:8" ht="15.75">
      <c r="A83" s="1"/>
      <c r="B83" s="2"/>
      <c r="C83" s="3"/>
      <c r="D83" s="2"/>
      <c r="E83" s="2"/>
      <c r="F83" s="2"/>
      <c r="G83" s="3"/>
      <c r="H83" s="2"/>
    </row>
    <row r="84" spans="1:8" ht="15.75">
      <c r="A84" s="1"/>
      <c r="B84" s="2"/>
      <c r="C84" s="3"/>
      <c r="D84" s="2"/>
      <c r="E84" s="2"/>
      <c r="F84" s="2"/>
      <c r="G84" s="3"/>
      <c r="H84" s="2"/>
    </row>
    <row r="85" spans="1:8" ht="15.75">
      <c r="A85" s="1"/>
      <c r="B85" s="2"/>
      <c r="C85" s="3"/>
      <c r="D85" s="2"/>
      <c r="E85" s="2"/>
      <c r="F85" s="2"/>
      <c r="G85" s="3"/>
      <c r="H85" s="2"/>
    </row>
    <row r="86" spans="1:8" ht="15.75">
      <c r="A86" s="1"/>
      <c r="B86" s="2"/>
      <c r="C86" s="3"/>
      <c r="D86" s="2"/>
      <c r="E86" s="2"/>
      <c r="F86" s="2"/>
      <c r="G86" s="3"/>
      <c r="H86" s="2"/>
    </row>
    <row r="87" spans="1:8" ht="15.75">
      <c r="A87" s="1"/>
      <c r="B87" s="2"/>
      <c r="C87" s="3"/>
      <c r="D87" s="2"/>
      <c r="E87" s="2"/>
      <c r="F87" s="2"/>
      <c r="G87" s="3"/>
      <c r="H87" s="2"/>
    </row>
    <row r="88" spans="1:8" ht="15.75">
      <c r="A88" s="1"/>
      <c r="B88" s="2"/>
      <c r="C88" s="3"/>
      <c r="D88" s="2"/>
      <c r="E88" s="2"/>
      <c r="F88" s="2"/>
      <c r="G88" s="3"/>
      <c r="H88" s="2"/>
    </row>
    <row r="89" spans="1:8" ht="15.75">
      <c r="A89" s="1"/>
      <c r="B89" s="2"/>
      <c r="C89" s="3"/>
      <c r="D89" s="2"/>
      <c r="E89" s="2"/>
      <c r="F89" s="2"/>
      <c r="G89" s="3"/>
      <c r="H89" s="2"/>
    </row>
    <row r="90" spans="1:8" ht="15.75">
      <c r="A90" s="1"/>
      <c r="B90" s="2"/>
      <c r="C90" s="3"/>
      <c r="D90" s="2"/>
      <c r="E90" s="2"/>
      <c r="F90" s="2"/>
      <c r="G90" s="3"/>
      <c r="H90" s="2"/>
    </row>
    <row r="91" spans="1:8" ht="15.75">
      <c r="A91" s="1"/>
      <c r="B91" s="2"/>
      <c r="C91" s="3"/>
      <c r="D91" s="2"/>
      <c r="E91" s="2"/>
      <c r="F91" s="2"/>
      <c r="G91" s="3"/>
      <c r="H91" s="2"/>
    </row>
    <row r="92" spans="1:8" ht="15.75">
      <c r="A92" s="1"/>
      <c r="B92" s="2"/>
      <c r="C92" s="3"/>
      <c r="D92" s="2"/>
      <c r="E92" s="2"/>
      <c r="F92" s="2"/>
      <c r="G92" s="3"/>
      <c r="H92" s="2"/>
    </row>
    <row r="93" spans="1:8" ht="15.75">
      <c r="A93" s="1"/>
      <c r="B93" s="1"/>
      <c r="C93" s="1"/>
      <c r="D93" s="2"/>
      <c r="E93" s="2"/>
      <c r="F93" s="2"/>
      <c r="G93" s="1"/>
      <c r="H93" s="1"/>
    </row>
    <row r="94" spans="1:8" ht="15.75">
      <c r="A94" s="1"/>
      <c r="B94" s="1"/>
      <c r="C94" s="1"/>
      <c r="D94" s="2"/>
      <c r="E94" s="2"/>
      <c r="F94" s="2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  <row r="97" spans="1:8" ht="15.75">
      <c r="A97" s="1"/>
      <c r="B97" s="1"/>
      <c r="C97" s="1"/>
      <c r="D97" s="1"/>
      <c r="E97" s="1"/>
      <c r="F97" s="1"/>
      <c r="G97" s="1"/>
      <c r="H97" s="1"/>
    </row>
    <row r="98" spans="1:8" ht="15.75">
      <c r="A98" s="1"/>
      <c r="B98" s="1"/>
      <c r="C98" s="1"/>
      <c r="D98" s="1"/>
      <c r="E98" s="1"/>
      <c r="F98" s="1"/>
      <c r="G98" s="1"/>
      <c r="H98" s="1"/>
    </row>
    <row r="99" spans="1:8" ht="15.75">
      <c r="A99" s="1"/>
      <c r="B99" s="1"/>
      <c r="C99" s="1"/>
      <c r="D99" s="1"/>
      <c r="E99" s="1"/>
      <c r="F99" s="1"/>
      <c r="G99" s="1"/>
      <c r="H99" s="1"/>
    </row>
    <row r="100" spans="1:8" ht="15.75">
      <c r="A100" s="1"/>
      <c r="B100" s="1"/>
      <c r="C100" s="1"/>
      <c r="D100" s="1"/>
      <c r="E100" s="1"/>
      <c r="F100" s="1"/>
      <c r="G100" s="1"/>
      <c r="H100" s="1"/>
    </row>
    <row r="101" spans="1:8" ht="15.75">
      <c r="A101" s="1"/>
      <c r="B101" s="1"/>
      <c r="C101" s="1"/>
      <c r="D101" s="1"/>
      <c r="E101" s="1"/>
      <c r="F101" s="1"/>
      <c r="G101" s="1"/>
      <c r="H101" s="1"/>
    </row>
    <row r="102" spans="1:8" ht="15.75">
      <c r="A102" s="1"/>
      <c r="B102" s="1"/>
      <c r="C102" s="1"/>
      <c r="D102" s="1"/>
      <c r="E102" s="1"/>
      <c r="F102" s="1"/>
      <c r="G102" s="1"/>
      <c r="H102" s="1"/>
    </row>
    <row r="103" spans="1:8" ht="15.75">
      <c r="A103" s="1"/>
      <c r="B103" s="1"/>
      <c r="C103" s="1"/>
      <c r="D103" s="1"/>
      <c r="E103" s="1"/>
      <c r="F103" s="1"/>
      <c r="G103" s="1"/>
      <c r="H103" s="1"/>
    </row>
  </sheetData>
  <sheetProtection/>
  <mergeCells count="3">
    <mergeCell ref="B4:D4"/>
    <mergeCell ref="F4:H4"/>
    <mergeCell ref="A73:H73"/>
  </mergeCells>
  <hyperlinks>
    <hyperlink ref="A74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zoomScale="85" zoomScaleNormal="85"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</cols>
  <sheetData>
    <row r="1" spans="1:8" ht="20.25">
      <c r="A1" s="45" t="s">
        <v>11</v>
      </c>
      <c r="B1" s="47"/>
      <c r="C1" s="15"/>
      <c r="D1" s="20"/>
      <c r="E1" s="47"/>
      <c r="F1" s="20"/>
      <c r="G1" s="20"/>
      <c r="H1" s="20"/>
    </row>
    <row r="2" spans="1:8" ht="20.25">
      <c r="A2" s="46" t="s">
        <v>149</v>
      </c>
      <c r="B2" s="15"/>
      <c r="C2" s="15"/>
      <c r="D2" s="20"/>
      <c r="E2" s="47"/>
      <c r="F2" s="20"/>
      <c r="G2" s="20"/>
      <c r="H2" s="20"/>
    </row>
    <row r="3" spans="1:8" ht="15">
      <c r="A3" s="20" t="s">
        <v>0</v>
      </c>
      <c r="B3" s="20"/>
      <c r="C3" s="20"/>
      <c r="D3" s="20"/>
      <c r="E3" s="20"/>
      <c r="F3" s="20"/>
      <c r="G3" s="20"/>
      <c r="H3" s="20"/>
    </row>
    <row r="4" spans="1:8" ht="15">
      <c r="A4" s="13"/>
      <c r="B4" s="61" t="s">
        <v>2</v>
      </c>
      <c r="C4" s="61"/>
      <c r="D4" s="62"/>
      <c r="E4" s="14"/>
      <c r="F4" s="63" t="s">
        <v>3</v>
      </c>
      <c r="G4" s="64"/>
      <c r="H4" s="64"/>
    </row>
    <row r="5" spans="1:8" ht="28.5">
      <c r="A5" s="15" t="s">
        <v>154</v>
      </c>
      <c r="B5" s="16" t="s">
        <v>142</v>
      </c>
      <c r="C5" s="16" t="s">
        <v>143</v>
      </c>
      <c r="D5" s="17" t="s">
        <v>144</v>
      </c>
      <c r="E5" s="18"/>
      <c r="F5" s="16" t="s">
        <v>142</v>
      </c>
      <c r="G5" s="16" t="s">
        <v>143</v>
      </c>
      <c r="H5" s="17" t="s">
        <v>144</v>
      </c>
    </row>
    <row r="6" spans="1:8" ht="15">
      <c r="A6" s="13"/>
      <c r="B6" s="19"/>
      <c r="C6" s="19"/>
      <c r="D6" s="19"/>
      <c r="E6" s="20"/>
      <c r="F6" s="20"/>
      <c r="G6" s="21"/>
      <c r="H6" s="20"/>
    </row>
    <row r="7" spans="1:8" ht="15">
      <c r="A7" s="15" t="s">
        <v>1</v>
      </c>
      <c r="B7" s="22">
        <f>SUM(B8:B68)</f>
        <v>410000</v>
      </c>
      <c r="C7" s="23">
        <v>2.2</v>
      </c>
      <c r="D7" s="22">
        <f>SUM(D8:D68)</f>
        <v>902000</v>
      </c>
      <c r="E7" s="19"/>
      <c r="F7" s="49">
        <f>SUM(F8:F68)</f>
        <v>1150000</v>
      </c>
      <c r="G7" s="48">
        <v>1.5</v>
      </c>
      <c r="H7" s="22">
        <f>SUM(H8:H68)</f>
        <v>1725000</v>
      </c>
    </row>
    <row r="8" spans="1:8" ht="15">
      <c r="A8" s="26" t="s">
        <v>80</v>
      </c>
      <c r="B8" s="29">
        <v>9200</v>
      </c>
      <c r="C8" s="31">
        <v>2.05</v>
      </c>
      <c r="D8" s="29">
        <v>19000</v>
      </c>
      <c r="E8" s="29"/>
      <c r="F8" s="27" t="s">
        <v>5</v>
      </c>
      <c r="G8" s="28" t="s">
        <v>5</v>
      </c>
      <c r="H8" s="27" t="s">
        <v>5</v>
      </c>
    </row>
    <row r="9" spans="1:8" ht="15">
      <c r="A9" s="26" t="s">
        <v>81</v>
      </c>
      <c r="B9" s="27" t="s">
        <v>5</v>
      </c>
      <c r="C9" s="27" t="s">
        <v>5</v>
      </c>
      <c r="D9" s="27" t="s">
        <v>5</v>
      </c>
      <c r="E9" s="29"/>
      <c r="F9" s="27" t="s">
        <v>5</v>
      </c>
      <c r="G9" s="28" t="s">
        <v>5</v>
      </c>
      <c r="H9" s="27" t="s">
        <v>5</v>
      </c>
    </row>
    <row r="10" spans="1:8" ht="15">
      <c r="A10" s="26" t="s">
        <v>82</v>
      </c>
      <c r="B10" s="27" t="s">
        <v>5</v>
      </c>
      <c r="C10" s="28" t="s">
        <v>5</v>
      </c>
      <c r="D10" s="27" t="s">
        <v>5</v>
      </c>
      <c r="E10" s="29"/>
      <c r="F10" s="27" t="s">
        <v>5</v>
      </c>
      <c r="G10" s="28" t="s">
        <v>5</v>
      </c>
      <c r="H10" s="27" t="s">
        <v>5</v>
      </c>
    </row>
    <row r="11" spans="1:8" ht="15">
      <c r="A11" s="26" t="s">
        <v>83</v>
      </c>
      <c r="B11" s="27" t="s">
        <v>5</v>
      </c>
      <c r="C11" s="28" t="s">
        <v>5</v>
      </c>
      <c r="D11" s="27" t="s">
        <v>5</v>
      </c>
      <c r="E11" s="29"/>
      <c r="F11" s="27" t="s">
        <v>5</v>
      </c>
      <c r="G11" s="28" t="s">
        <v>5</v>
      </c>
      <c r="H11" s="27" t="s">
        <v>5</v>
      </c>
    </row>
    <row r="12" spans="1:8" ht="15">
      <c r="A12" s="26" t="s">
        <v>84</v>
      </c>
      <c r="B12" s="27" t="s">
        <v>5</v>
      </c>
      <c r="C12" s="28" t="s">
        <v>5</v>
      </c>
      <c r="D12" s="27" t="s">
        <v>5</v>
      </c>
      <c r="E12" s="29"/>
      <c r="F12" s="27" t="s">
        <v>5</v>
      </c>
      <c r="G12" s="27" t="s">
        <v>5</v>
      </c>
      <c r="H12" s="27" t="s">
        <v>5</v>
      </c>
    </row>
    <row r="13" spans="1:8" ht="15">
      <c r="A13" s="26" t="s">
        <v>85</v>
      </c>
      <c r="B13" s="27" t="s">
        <v>5</v>
      </c>
      <c r="C13" s="27" t="s">
        <v>5</v>
      </c>
      <c r="D13" s="27" t="s">
        <v>5</v>
      </c>
      <c r="E13" s="29"/>
      <c r="F13" s="29">
        <v>35000</v>
      </c>
      <c r="G13" s="31">
        <v>1.75</v>
      </c>
      <c r="H13" s="29">
        <v>61500</v>
      </c>
    </row>
    <row r="14" spans="1:8" ht="15">
      <c r="A14" s="26" t="s">
        <v>86</v>
      </c>
      <c r="B14" s="27" t="s">
        <v>5</v>
      </c>
      <c r="C14" s="28" t="s">
        <v>5</v>
      </c>
      <c r="D14" s="27" t="s">
        <v>5</v>
      </c>
      <c r="E14" s="29"/>
      <c r="F14" s="27">
        <v>14100</v>
      </c>
      <c r="G14" s="28">
        <v>1.35</v>
      </c>
      <c r="H14" s="27">
        <v>18900</v>
      </c>
    </row>
    <row r="15" spans="1:8" ht="15">
      <c r="A15" s="26" t="s">
        <v>87</v>
      </c>
      <c r="B15" s="27" t="s">
        <v>5</v>
      </c>
      <c r="C15" s="28" t="s">
        <v>5</v>
      </c>
      <c r="D15" s="27" t="s">
        <v>5</v>
      </c>
      <c r="E15" s="29"/>
      <c r="F15" s="27" t="s">
        <v>5</v>
      </c>
      <c r="G15" s="28" t="s">
        <v>5</v>
      </c>
      <c r="H15" s="27" t="s">
        <v>5</v>
      </c>
    </row>
    <row r="16" spans="1:8" ht="15">
      <c r="A16" s="26" t="s">
        <v>88</v>
      </c>
      <c r="B16" s="27" t="s">
        <v>4</v>
      </c>
      <c r="C16" s="27" t="s">
        <v>4</v>
      </c>
      <c r="D16" s="27" t="s">
        <v>4</v>
      </c>
      <c r="E16" s="29"/>
      <c r="F16" s="27" t="s">
        <v>4</v>
      </c>
      <c r="G16" s="27" t="s">
        <v>4</v>
      </c>
      <c r="H16" s="27" t="s">
        <v>4</v>
      </c>
    </row>
    <row r="17" spans="1:8" ht="15">
      <c r="A17" s="26" t="s">
        <v>89</v>
      </c>
      <c r="B17" s="29">
        <v>4100</v>
      </c>
      <c r="C17" s="31">
        <v>3.1</v>
      </c>
      <c r="D17" s="29">
        <v>12700</v>
      </c>
      <c r="E17" s="29"/>
      <c r="F17" s="27" t="s">
        <v>5</v>
      </c>
      <c r="G17" s="28" t="s">
        <v>5</v>
      </c>
      <c r="H17" s="27" t="s">
        <v>5</v>
      </c>
    </row>
    <row r="18" spans="1:8" ht="15">
      <c r="A18" s="26" t="s">
        <v>90</v>
      </c>
      <c r="B18" s="27" t="s">
        <v>5</v>
      </c>
      <c r="C18" s="27" t="s">
        <v>5</v>
      </c>
      <c r="D18" s="27" t="s">
        <v>5</v>
      </c>
      <c r="E18" s="29"/>
      <c r="F18" s="27" t="s">
        <v>5</v>
      </c>
      <c r="G18" s="27" t="s">
        <v>5</v>
      </c>
      <c r="H18" s="27" t="s">
        <v>5</v>
      </c>
    </row>
    <row r="19" spans="1:8" ht="15">
      <c r="A19" s="26" t="s">
        <v>91</v>
      </c>
      <c r="B19" s="29">
        <v>4400</v>
      </c>
      <c r="C19" s="31">
        <v>2.5</v>
      </c>
      <c r="D19" s="29">
        <v>11000</v>
      </c>
      <c r="E19" s="29"/>
      <c r="F19" s="29">
        <v>41200</v>
      </c>
      <c r="G19" s="31">
        <v>1.45</v>
      </c>
      <c r="H19" s="29">
        <v>59100</v>
      </c>
    </row>
    <row r="20" spans="1:8" ht="15">
      <c r="A20" s="26" t="s">
        <v>92</v>
      </c>
      <c r="B20" s="27" t="s">
        <v>5</v>
      </c>
      <c r="C20" s="28" t="s">
        <v>5</v>
      </c>
      <c r="D20" s="27" t="s">
        <v>5</v>
      </c>
      <c r="E20" s="29"/>
      <c r="F20" s="29">
        <v>19200</v>
      </c>
      <c r="G20" s="31">
        <v>1.65</v>
      </c>
      <c r="H20" s="29">
        <v>31200</v>
      </c>
    </row>
    <row r="21" spans="1:8" ht="15">
      <c r="A21" s="26" t="s">
        <v>93</v>
      </c>
      <c r="B21" s="27" t="s">
        <v>5</v>
      </c>
      <c r="C21" s="28" t="s">
        <v>5</v>
      </c>
      <c r="D21" s="27" t="s">
        <v>5</v>
      </c>
      <c r="E21" s="29"/>
      <c r="F21" s="27" t="s">
        <v>5</v>
      </c>
      <c r="G21" s="28" t="s">
        <v>5</v>
      </c>
      <c r="H21" s="27" t="s">
        <v>5</v>
      </c>
    </row>
    <row r="22" spans="1:8" ht="15">
      <c r="A22" s="26" t="s">
        <v>94</v>
      </c>
      <c r="B22" s="27" t="s">
        <v>4</v>
      </c>
      <c r="C22" s="27" t="s">
        <v>4</v>
      </c>
      <c r="D22" s="27" t="s">
        <v>4</v>
      </c>
      <c r="E22" s="29"/>
      <c r="F22" s="27" t="s">
        <v>4</v>
      </c>
      <c r="G22" s="27" t="s">
        <v>4</v>
      </c>
      <c r="H22" s="27" t="s">
        <v>4</v>
      </c>
    </row>
    <row r="23" spans="1:8" ht="15">
      <c r="A23" s="26" t="s">
        <v>95</v>
      </c>
      <c r="B23" s="27" t="s">
        <v>4</v>
      </c>
      <c r="C23" s="27" t="s">
        <v>4</v>
      </c>
      <c r="D23" s="27" t="s">
        <v>4</v>
      </c>
      <c r="E23" s="29"/>
      <c r="F23" s="27" t="s">
        <v>4</v>
      </c>
      <c r="G23" s="27" t="s">
        <v>4</v>
      </c>
      <c r="H23" s="27" t="s">
        <v>4</v>
      </c>
    </row>
    <row r="24" spans="1:8" ht="15">
      <c r="A24" s="26" t="s">
        <v>96</v>
      </c>
      <c r="B24" s="27">
        <v>3300</v>
      </c>
      <c r="C24" s="28">
        <v>2.25</v>
      </c>
      <c r="D24" s="27">
        <v>7400</v>
      </c>
      <c r="E24" s="29"/>
      <c r="F24" s="29">
        <v>8000</v>
      </c>
      <c r="G24" s="31">
        <v>1.7</v>
      </c>
      <c r="H24" s="29">
        <v>13400</v>
      </c>
    </row>
    <row r="25" spans="1:8" ht="15">
      <c r="A25" s="26" t="s">
        <v>97</v>
      </c>
      <c r="B25" s="27" t="s">
        <v>5</v>
      </c>
      <c r="C25" s="28" t="s">
        <v>5</v>
      </c>
      <c r="D25" s="27" t="s">
        <v>5</v>
      </c>
      <c r="E25" s="29"/>
      <c r="F25" s="27" t="s">
        <v>5</v>
      </c>
      <c r="G25" s="50" t="s">
        <v>5</v>
      </c>
      <c r="H25" s="27" t="s">
        <v>5</v>
      </c>
    </row>
    <row r="26" spans="1:8" ht="15">
      <c r="A26" s="26" t="s">
        <v>98</v>
      </c>
      <c r="B26" s="27" t="s">
        <v>5</v>
      </c>
      <c r="C26" s="28" t="s">
        <v>5</v>
      </c>
      <c r="D26" s="27" t="s">
        <v>5</v>
      </c>
      <c r="E26" s="29"/>
      <c r="F26" s="27">
        <v>14200</v>
      </c>
      <c r="G26" s="28">
        <v>1.5</v>
      </c>
      <c r="H26" s="27">
        <v>21200</v>
      </c>
    </row>
    <row r="27" spans="1:8" ht="15">
      <c r="A27" s="26" t="s">
        <v>99</v>
      </c>
      <c r="B27" s="27" t="s">
        <v>4</v>
      </c>
      <c r="C27" s="27" t="s">
        <v>4</v>
      </c>
      <c r="D27" s="27" t="s">
        <v>4</v>
      </c>
      <c r="E27" s="29"/>
      <c r="F27" s="27" t="s">
        <v>4</v>
      </c>
      <c r="G27" s="27" t="s">
        <v>4</v>
      </c>
      <c r="H27" s="27" t="s">
        <v>4</v>
      </c>
    </row>
    <row r="28" spans="1:8" ht="15">
      <c r="A28" s="26" t="s">
        <v>100</v>
      </c>
      <c r="B28" s="27" t="s">
        <v>5</v>
      </c>
      <c r="C28" s="28" t="s">
        <v>5</v>
      </c>
      <c r="D28" s="27" t="s">
        <v>5</v>
      </c>
      <c r="E28" s="29"/>
      <c r="F28" s="32">
        <v>22400</v>
      </c>
      <c r="G28" s="33">
        <v>1.75</v>
      </c>
      <c r="H28" s="32">
        <v>39500</v>
      </c>
    </row>
    <row r="29" spans="1:8" ht="15">
      <c r="A29" s="26" t="s">
        <v>101</v>
      </c>
      <c r="B29" s="27">
        <v>7800</v>
      </c>
      <c r="C29" s="28">
        <v>1.8</v>
      </c>
      <c r="D29" s="27">
        <v>14000</v>
      </c>
      <c r="E29" s="29"/>
      <c r="F29" s="29">
        <v>59700</v>
      </c>
      <c r="G29" s="31">
        <v>1.3</v>
      </c>
      <c r="H29" s="29">
        <v>78000</v>
      </c>
    </row>
    <row r="30" spans="1:8" ht="15">
      <c r="A30" s="26" t="s">
        <v>102</v>
      </c>
      <c r="B30" s="27" t="s">
        <v>5</v>
      </c>
      <c r="C30" s="28" t="s">
        <v>5</v>
      </c>
      <c r="D30" s="27" t="s">
        <v>5</v>
      </c>
      <c r="E30" s="29"/>
      <c r="F30" s="27" t="s">
        <v>5</v>
      </c>
      <c r="G30" s="28" t="s">
        <v>5</v>
      </c>
      <c r="H30" s="27" t="s">
        <v>5</v>
      </c>
    </row>
    <row r="31" spans="1:8" ht="15">
      <c r="A31" s="26" t="s">
        <v>103</v>
      </c>
      <c r="B31" s="27" t="s">
        <v>5</v>
      </c>
      <c r="C31" s="28" t="s">
        <v>5</v>
      </c>
      <c r="D31" s="27" t="s">
        <v>5</v>
      </c>
      <c r="E31" s="29"/>
      <c r="F31" s="27" t="s">
        <v>5</v>
      </c>
      <c r="G31" s="28" t="s">
        <v>5</v>
      </c>
      <c r="H31" s="27" t="s">
        <v>5</v>
      </c>
    </row>
    <row r="32" spans="1:8" ht="15">
      <c r="A32" s="26" t="s">
        <v>104</v>
      </c>
      <c r="B32" s="29">
        <v>13200</v>
      </c>
      <c r="C32" s="31">
        <v>2</v>
      </c>
      <c r="D32" s="29">
        <v>26500</v>
      </c>
      <c r="E32" s="29"/>
      <c r="F32" s="27" t="s">
        <v>5</v>
      </c>
      <c r="G32" s="28" t="s">
        <v>5</v>
      </c>
      <c r="H32" s="27" t="s">
        <v>5</v>
      </c>
    </row>
    <row r="33" spans="1:8" ht="15">
      <c r="A33" s="26" t="s">
        <v>105</v>
      </c>
      <c r="B33" s="27">
        <v>5200</v>
      </c>
      <c r="C33" s="28">
        <v>2.15</v>
      </c>
      <c r="D33" s="27">
        <v>11300</v>
      </c>
      <c r="E33" s="29"/>
      <c r="F33" s="27" t="s">
        <v>5</v>
      </c>
      <c r="G33" s="27" t="s">
        <v>5</v>
      </c>
      <c r="H33" s="27" t="s">
        <v>5</v>
      </c>
    </row>
    <row r="34" spans="1:8" ht="15">
      <c r="A34" s="26" t="s">
        <v>106</v>
      </c>
      <c r="B34" s="27" t="s">
        <v>5</v>
      </c>
      <c r="C34" s="28" t="s">
        <v>5</v>
      </c>
      <c r="D34" s="27" t="s">
        <v>5</v>
      </c>
      <c r="E34" s="29"/>
      <c r="F34" s="29">
        <v>38600</v>
      </c>
      <c r="G34" s="31">
        <v>1.5</v>
      </c>
      <c r="H34" s="29">
        <v>58200</v>
      </c>
    </row>
    <row r="35" spans="1:8" ht="15">
      <c r="A35" s="26" t="s">
        <v>107</v>
      </c>
      <c r="B35" s="32" t="s">
        <v>4</v>
      </c>
      <c r="C35" s="52" t="s">
        <v>4</v>
      </c>
      <c r="D35" s="32" t="s">
        <v>4</v>
      </c>
      <c r="E35" s="53"/>
      <c r="F35" s="32" t="s">
        <v>4</v>
      </c>
      <c r="G35" s="52" t="s">
        <v>4</v>
      </c>
      <c r="H35" s="32" t="s">
        <v>4</v>
      </c>
    </row>
    <row r="36" spans="1:8" ht="15">
      <c r="A36" s="26" t="s">
        <v>108</v>
      </c>
      <c r="B36" s="27" t="s">
        <v>5</v>
      </c>
      <c r="C36" s="28" t="s">
        <v>5</v>
      </c>
      <c r="D36" s="27" t="s">
        <v>5</v>
      </c>
      <c r="E36" s="29"/>
      <c r="F36" s="27" t="s">
        <v>5</v>
      </c>
      <c r="G36" s="28" t="s">
        <v>5</v>
      </c>
      <c r="H36" s="27" t="s">
        <v>5</v>
      </c>
    </row>
    <row r="37" spans="1:8" ht="15">
      <c r="A37" s="26" t="s">
        <v>109</v>
      </c>
      <c r="B37" s="29">
        <v>17600</v>
      </c>
      <c r="C37" s="31">
        <v>2</v>
      </c>
      <c r="D37" s="29">
        <v>35000</v>
      </c>
      <c r="E37" s="29"/>
      <c r="F37" s="29">
        <v>28500</v>
      </c>
      <c r="G37" s="31">
        <v>1.3</v>
      </c>
      <c r="H37" s="29">
        <v>36900</v>
      </c>
    </row>
    <row r="38" spans="1:8" ht="15">
      <c r="A38" s="26" t="s">
        <v>110</v>
      </c>
      <c r="B38" s="29">
        <v>10500</v>
      </c>
      <c r="C38" s="31">
        <v>3.05</v>
      </c>
      <c r="D38" s="29">
        <v>32000</v>
      </c>
      <c r="E38" s="29"/>
      <c r="F38" s="27" t="s">
        <v>5</v>
      </c>
      <c r="G38" s="27" t="s">
        <v>5</v>
      </c>
      <c r="H38" s="27" t="s">
        <v>5</v>
      </c>
    </row>
    <row r="39" spans="1:8" ht="15">
      <c r="A39" s="26" t="s">
        <v>111</v>
      </c>
      <c r="B39" s="27" t="s">
        <v>5</v>
      </c>
      <c r="C39" s="27" t="s">
        <v>5</v>
      </c>
      <c r="D39" s="27" t="s">
        <v>5</v>
      </c>
      <c r="E39" s="29"/>
      <c r="F39" s="27" t="s">
        <v>5</v>
      </c>
      <c r="G39" s="28" t="s">
        <v>5</v>
      </c>
      <c r="H39" s="27" t="s">
        <v>5</v>
      </c>
    </row>
    <row r="40" spans="1:8" ht="15">
      <c r="A40" s="26" t="s">
        <v>112</v>
      </c>
      <c r="B40" s="27" t="s">
        <v>5</v>
      </c>
      <c r="C40" s="28" t="s">
        <v>5</v>
      </c>
      <c r="D40" s="27" t="s">
        <v>5</v>
      </c>
      <c r="E40" s="29"/>
      <c r="F40" s="29">
        <v>23600</v>
      </c>
      <c r="G40" s="31">
        <v>1.8</v>
      </c>
      <c r="H40" s="29">
        <v>42700</v>
      </c>
    </row>
    <row r="41" spans="1:8" ht="15">
      <c r="A41" s="26" t="s">
        <v>113</v>
      </c>
      <c r="B41" s="27" t="s">
        <v>5</v>
      </c>
      <c r="C41" s="28" t="s">
        <v>5</v>
      </c>
      <c r="D41" s="27" t="s">
        <v>5</v>
      </c>
      <c r="E41" s="29"/>
      <c r="F41" s="27" t="s">
        <v>5</v>
      </c>
      <c r="G41" s="28" t="s">
        <v>5</v>
      </c>
      <c r="H41" s="27" t="s">
        <v>5</v>
      </c>
    </row>
    <row r="42" spans="1:8" ht="15">
      <c r="A42" s="26" t="s">
        <v>114</v>
      </c>
      <c r="B42" s="27" t="s">
        <v>5</v>
      </c>
      <c r="C42" s="27" t="s">
        <v>5</v>
      </c>
      <c r="D42" s="27" t="s">
        <v>5</v>
      </c>
      <c r="E42" s="29"/>
      <c r="F42" s="29">
        <v>21100</v>
      </c>
      <c r="G42" s="31">
        <v>1.3</v>
      </c>
      <c r="H42" s="29">
        <v>27200</v>
      </c>
    </row>
    <row r="43" spans="1:8" ht="15">
      <c r="A43" s="26" t="s">
        <v>115</v>
      </c>
      <c r="B43" s="27" t="s">
        <v>5</v>
      </c>
      <c r="C43" s="28" t="s">
        <v>5</v>
      </c>
      <c r="D43" s="27" t="s">
        <v>5</v>
      </c>
      <c r="E43" s="29"/>
      <c r="F43" s="29">
        <v>37500</v>
      </c>
      <c r="G43" s="31">
        <v>1.5</v>
      </c>
      <c r="H43" s="29">
        <v>56600</v>
      </c>
    </row>
    <row r="44" spans="1:8" ht="15">
      <c r="A44" s="26" t="s">
        <v>116</v>
      </c>
      <c r="B44" s="27" t="s">
        <v>5</v>
      </c>
      <c r="C44" s="27" t="s">
        <v>5</v>
      </c>
      <c r="D44" s="27" t="s">
        <v>5</v>
      </c>
      <c r="E44" s="29"/>
      <c r="F44" s="32" t="s">
        <v>5</v>
      </c>
      <c r="G44" s="33" t="s">
        <v>5</v>
      </c>
      <c r="H44" s="27" t="s">
        <v>5</v>
      </c>
    </row>
    <row r="45" spans="1:8" ht="15">
      <c r="A45" s="26" t="s">
        <v>117</v>
      </c>
      <c r="B45" s="29">
        <v>6300</v>
      </c>
      <c r="C45" s="31">
        <v>2</v>
      </c>
      <c r="D45" s="29">
        <v>12500</v>
      </c>
      <c r="E45" s="29"/>
      <c r="F45" s="27" t="s">
        <v>5</v>
      </c>
      <c r="G45" s="28" t="s">
        <v>5</v>
      </c>
      <c r="H45" s="27" t="s">
        <v>5</v>
      </c>
    </row>
    <row r="46" spans="1:8" ht="15">
      <c r="A46" s="26" t="s">
        <v>118</v>
      </c>
      <c r="B46" s="27" t="s">
        <v>5</v>
      </c>
      <c r="C46" s="27" t="s">
        <v>5</v>
      </c>
      <c r="D46" s="27" t="s">
        <v>5</v>
      </c>
      <c r="E46" s="29"/>
      <c r="F46" s="27" t="s">
        <v>5</v>
      </c>
      <c r="G46" s="27" t="s">
        <v>5</v>
      </c>
      <c r="H46" s="27" t="s">
        <v>5</v>
      </c>
    </row>
    <row r="47" spans="1:8" ht="15">
      <c r="A47" s="26" t="s">
        <v>119</v>
      </c>
      <c r="B47" s="27" t="s">
        <v>5</v>
      </c>
      <c r="C47" s="27" t="s">
        <v>5</v>
      </c>
      <c r="D47" s="27" t="s">
        <v>5</v>
      </c>
      <c r="E47" s="29"/>
      <c r="F47" s="27" t="s">
        <v>5</v>
      </c>
      <c r="G47" s="28" t="s">
        <v>5</v>
      </c>
      <c r="H47" s="27" t="s">
        <v>5</v>
      </c>
    </row>
    <row r="48" spans="1:8" ht="15">
      <c r="A48" s="26" t="s">
        <v>120</v>
      </c>
      <c r="B48" s="27" t="s">
        <v>5</v>
      </c>
      <c r="C48" s="28" t="s">
        <v>5</v>
      </c>
      <c r="D48" s="27" t="s">
        <v>5</v>
      </c>
      <c r="E48" s="29"/>
      <c r="F48" s="27" t="s">
        <v>5</v>
      </c>
      <c r="G48" s="28" t="s">
        <v>5</v>
      </c>
      <c r="H48" s="27" t="s">
        <v>5</v>
      </c>
    </row>
    <row r="49" spans="1:8" ht="15">
      <c r="A49" s="26" t="s">
        <v>121</v>
      </c>
      <c r="B49" s="27" t="s">
        <v>5</v>
      </c>
      <c r="C49" s="28" t="s">
        <v>5</v>
      </c>
      <c r="D49" s="27" t="s">
        <v>5</v>
      </c>
      <c r="E49" s="29"/>
      <c r="F49" s="29">
        <v>6300</v>
      </c>
      <c r="G49" s="31">
        <v>1.45</v>
      </c>
      <c r="H49" s="29">
        <v>9200</v>
      </c>
    </row>
    <row r="50" spans="1:8" ht="15">
      <c r="A50" s="26" t="s">
        <v>122</v>
      </c>
      <c r="B50" s="27" t="s">
        <v>5</v>
      </c>
      <c r="C50" s="28" t="s">
        <v>5</v>
      </c>
      <c r="D50" s="27" t="s">
        <v>5</v>
      </c>
      <c r="E50" s="29"/>
      <c r="F50" s="29">
        <v>34300</v>
      </c>
      <c r="G50" s="31">
        <v>1.45</v>
      </c>
      <c r="H50" s="29">
        <v>49500</v>
      </c>
    </row>
    <row r="51" spans="1:8" ht="15">
      <c r="A51" s="36" t="s">
        <v>123</v>
      </c>
      <c r="B51" s="27" t="s">
        <v>5</v>
      </c>
      <c r="C51" s="28" t="s">
        <v>5</v>
      </c>
      <c r="D51" s="27" t="s">
        <v>5</v>
      </c>
      <c r="E51" s="29"/>
      <c r="F51" s="27" t="s">
        <v>5</v>
      </c>
      <c r="G51" s="28" t="s">
        <v>5</v>
      </c>
      <c r="H51" s="27" t="s">
        <v>5</v>
      </c>
    </row>
    <row r="52" spans="1:8" ht="15">
      <c r="A52" s="26" t="s">
        <v>124</v>
      </c>
      <c r="B52" s="27" t="s">
        <v>5</v>
      </c>
      <c r="C52" s="28" t="s">
        <v>5</v>
      </c>
      <c r="D52" s="27" t="s">
        <v>5</v>
      </c>
      <c r="E52" s="29"/>
      <c r="F52" s="27" t="s">
        <v>5</v>
      </c>
      <c r="G52" s="28" t="s">
        <v>5</v>
      </c>
      <c r="H52" s="27" t="s">
        <v>5</v>
      </c>
    </row>
    <row r="53" spans="1:8" ht="15">
      <c r="A53" s="26" t="s">
        <v>125</v>
      </c>
      <c r="B53" s="29">
        <v>10500</v>
      </c>
      <c r="C53" s="31">
        <v>1.9</v>
      </c>
      <c r="D53" s="29">
        <v>19800</v>
      </c>
      <c r="E53" s="29"/>
      <c r="F53" s="29">
        <v>98500</v>
      </c>
      <c r="G53" s="31">
        <v>1.35</v>
      </c>
      <c r="H53" s="29">
        <v>135000</v>
      </c>
    </row>
    <row r="54" spans="1:8" ht="15">
      <c r="A54" s="26" t="s">
        <v>126</v>
      </c>
      <c r="B54" s="27" t="s">
        <v>5</v>
      </c>
      <c r="C54" s="27" t="s">
        <v>5</v>
      </c>
      <c r="D54" s="27" t="s">
        <v>5</v>
      </c>
      <c r="E54" s="29"/>
      <c r="F54" s="27" t="s">
        <v>5</v>
      </c>
      <c r="G54" s="27" t="s">
        <v>5</v>
      </c>
      <c r="H54" s="27" t="s">
        <v>5</v>
      </c>
    </row>
    <row r="55" spans="1:8" ht="15">
      <c r="A55" s="26" t="s">
        <v>127</v>
      </c>
      <c r="B55" s="27" t="s">
        <v>5</v>
      </c>
      <c r="C55" s="27" t="s">
        <v>5</v>
      </c>
      <c r="D55" s="27" t="s">
        <v>5</v>
      </c>
      <c r="E55" s="29"/>
      <c r="F55" s="27" t="s">
        <v>5</v>
      </c>
      <c r="G55" s="28" t="s">
        <v>5</v>
      </c>
      <c r="H55" s="27" t="s">
        <v>5</v>
      </c>
    </row>
    <row r="56" spans="1:8" ht="15">
      <c r="A56" s="26" t="s">
        <v>128</v>
      </c>
      <c r="B56" s="29">
        <v>4500</v>
      </c>
      <c r="C56" s="31">
        <v>2.95</v>
      </c>
      <c r="D56" s="29">
        <v>13300</v>
      </c>
      <c r="E56" s="29"/>
      <c r="F56" s="29">
        <v>25500</v>
      </c>
      <c r="G56" s="31">
        <v>1.45</v>
      </c>
      <c r="H56" s="29">
        <v>37000</v>
      </c>
    </row>
    <row r="57" spans="1:8" ht="15">
      <c r="A57" s="26" t="s">
        <v>129</v>
      </c>
      <c r="B57" s="27" t="s">
        <v>5</v>
      </c>
      <c r="C57" s="28" t="s">
        <v>5</v>
      </c>
      <c r="D57" s="27" t="s">
        <v>5</v>
      </c>
      <c r="E57" s="29"/>
      <c r="F57" s="27" t="s">
        <v>5</v>
      </c>
      <c r="G57" s="28" t="s">
        <v>5</v>
      </c>
      <c r="H57" s="27" t="s">
        <v>5</v>
      </c>
    </row>
    <row r="58" spans="1:8" ht="15">
      <c r="A58" s="26" t="s">
        <v>130</v>
      </c>
      <c r="B58" s="27" t="s">
        <v>5</v>
      </c>
      <c r="C58" s="28" t="s">
        <v>5</v>
      </c>
      <c r="D58" s="27" t="s">
        <v>5</v>
      </c>
      <c r="E58" s="29"/>
      <c r="F58" s="27" t="s">
        <v>5</v>
      </c>
      <c r="G58" s="50" t="s">
        <v>5</v>
      </c>
      <c r="H58" s="27" t="s">
        <v>5</v>
      </c>
    </row>
    <row r="59" spans="1:8" ht="15">
      <c r="A59" s="26" t="s">
        <v>131</v>
      </c>
      <c r="B59" s="27" t="s">
        <v>4</v>
      </c>
      <c r="C59" s="27" t="s">
        <v>4</v>
      </c>
      <c r="D59" s="27" t="s">
        <v>4</v>
      </c>
      <c r="E59" s="29"/>
      <c r="F59" s="27" t="s">
        <v>4</v>
      </c>
      <c r="G59" s="27" t="s">
        <v>4</v>
      </c>
      <c r="H59" s="27" t="s">
        <v>4</v>
      </c>
    </row>
    <row r="60" spans="1:8" ht="15">
      <c r="A60" s="26" t="s">
        <v>132</v>
      </c>
      <c r="B60" s="27" t="s">
        <v>5</v>
      </c>
      <c r="C60" s="27" t="s">
        <v>5</v>
      </c>
      <c r="D60" s="27" t="s">
        <v>5</v>
      </c>
      <c r="E60" s="29"/>
      <c r="F60" s="29">
        <v>22900</v>
      </c>
      <c r="G60" s="31">
        <v>1.75</v>
      </c>
      <c r="H60" s="29">
        <v>39700</v>
      </c>
    </row>
    <row r="61" spans="1:8" ht="15">
      <c r="A61" s="26" t="s">
        <v>133</v>
      </c>
      <c r="B61" s="27" t="s">
        <v>5</v>
      </c>
      <c r="C61" s="28" t="s">
        <v>5</v>
      </c>
      <c r="D61" s="27" t="s">
        <v>5</v>
      </c>
      <c r="E61" s="29"/>
      <c r="F61" s="27" t="s">
        <v>5</v>
      </c>
      <c r="G61" s="28" t="s">
        <v>5</v>
      </c>
      <c r="H61" s="27" t="s">
        <v>5</v>
      </c>
    </row>
    <row r="62" spans="1:8" ht="15">
      <c r="A62" s="26" t="s">
        <v>134</v>
      </c>
      <c r="B62" s="27" t="s">
        <v>5</v>
      </c>
      <c r="C62" s="27" t="s">
        <v>5</v>
      </c>
      <c r="D62" s="27" t="s">
        <v>5</v>
      </c>
      <c r="E62" s="29"/>
      <c r="F62" s="27" t="s">
        <v>5</v>
      </c>
      <c r="G62" s="50" t="s">
        <v>5</v>
      </c>
      <c r="H62" s="27" t="s">
        <v>5</v>
      </c>
    </row>
    <row r="63" spans="1:8" ht="15">
      <c r="A63" s="26" t="s">
        <v>135</v>
      </c>
      <c r="B63" s="27" t="s">
        <v>5</v>
      </c>
      <c r="C63" s="27" t="s">
        <v>5</v>
      </c>
      <c r="D63" s="27" t="s">
        <v>5</v>
      </c>
      <c r="E63" s="29"/>
      <c r="F63" s="27" t="s">
        <v>5</v>
      </c>
      <c r="G63" s="27" t="s">
        <v>5</v>
      </c>
      <c r="H63" s="27" t="s">
        <v>5</v>
      </c>
    </row>
    <row r="64" spans="1:8" ht="15">
      <c r="A64" s="26" t="s">
        <v>136</v>
      </c>
      <c r="B64" s="29">
        <v>16300</v>
      </c>
      <c r="C64" s="31">
        <v>1.7</v>
      </c>
      <c r="D64" s="29">
        <v>28000</v>
      </c>
      <c r="E64" s="29"/>
      <c r="F64" s="27" t="s">
        <v>5</v>
      </c>
      <c r="G64" s="28" t="s">
        <v>5</v>
      </c>
      <c r="H64" s="27" t="s">
        <v>5</v>
      </c>
    </row>
    <row r="65" spans="1:8" ht="15">
      <c r="A65" s="26"/>
      <c r="B65" s="29"/>
      <c r="C65" s="31"/>
      <c r="D65" s="29"/>
      <c r="E65" s="29"/>
      <c r="F65" s="29"/>
      <c r="G65" s="31"/>
      <c r="H65" s="29"/>
    </row>
    <row r="66" spans="1:8" ht="15">
      <c r="A66" s="26" t="s">
        <v>137</v>
      </c>
      <c r="B66" s="29">
        <f>85900+72600+41200+25300+16000+14300+26300</f>
        <v>281600</v>
      </c>
      <c r="C66" s="31">
        <f>+(2.05+2.35+2.1+2.35+1.85+1.85+2.6)/7</f>
        <v>2.164285714285714</v>
      </c>
      <c r="D66" s="29">
        <f>54300+203200+150700+97600+47100+29500+37300</f>
        <v>619700</v>
      </c>
      <c r="E66" s="29"/>
      <c r="F66" s="27">
        <f>95900+130100+123500+39500+44500+49200+56900</f>
        <v>539600</v>
      </c>
      <c r="G66" s="28">
        <f>+(1.65+1.4+1.55+1.45+1.45+1.45+1.5)/7</f>
        <v>1.4928571428571427</v>
      </c>
      <c r="H66" s="27">
        <f>159200+183000+191100+57700+64000+72100+85500</f>
        <v>812600</v>
      </c>
    </row>
    <row r="67" spans="1:8" ht="15">
      <c r="A67" s="26"/>
      <c r="B67" s="29"/>
      <c r="C67" s="31"/>
      <c r="D67" s="29"/>
      <c r="E67" s="29"/>
      <c r="F67" s="29"/>
      <c r="G67" s="31"/>
      <c r="H67" s="29"/>
    </row>
    <row r="68" spans="1:8" ht="15">
      <c r="A68" s="26" t="s">
        <v>6</v>
      </c>
      <c r="B68" s="29">
        <v>15500</v>
      </c>
      <c r="C68" s="31">
        <v>2.55</v>
      </c>
      <c r="D68" s="29">
        <v>39800</v>
      </c>
      <c r="E68" s="29"/>
      <c r="F68" s="27">
        <v>59800</v>
      </c>
      <c r="G68" s="28">
        <v>1.65</v>
      </c>
      <c r="H68" s="27">
        <v>97600</v>
      </c>
    </row>
    <row r="69" spans="1:8" ht="15">
      <c r="A69" s="13"/>
      <c r="B69" s="34"/>
      <c r="C69" s="35"/>
      <c r="D69" s="34"/>
      <c r="E69" s="34"/>
      <c r="F69" s="34"/>
      <c r="G69" s="35"/>
      <c r="H69" s="34"/>
    </row>
    <row r="70" spans="1:8" ht="15">
      <c r="A70" s="20" t="s">
        <v>150</v>
      </c>
      <c r="B70" s="22"/>
      <c r="C70" s="38"/>
      <c r="D70" s="22"/>
      <c r="E70" s="22"/>
      <c r="F70" s="22"/>
      <c r="G70" s="38"/>
      <c r="H70" s="22"/>
    </row>
    <row r="71" spans="1:8" ht="15">
      <c r="A71" s="20" t="s">
        <v>151</v>
      </c>
      <c r="B71" s="22"/>
      <c r="C71" s="38"/>
      <c r="D71" s="22"/>
      <c r="E71" s="22"/>
      <c r="F71" s="22"/>
      <c r="G71" s="38"/>
      <c r="H71" s="22"/>
    </row>
    <row r="72" spans="1:8" ht="15">
      <c r="A72" s="20"/>
      <c r="B72" s="22"/>
      <c r="C72" s="38"/>
      <c r="D72" s="22"/>
      <c r="E72" s="36"/>
      <c r="F72" s="36"/>
      <c r="G72" s="37"/>
      <c r="H72" s="36"/>
    </row>
    <row r="73" spans="1:8" ht="36.75" customHeight="1">
      <c r="A73" s="65" t="s">
        <v>152</v>
      </c>
      <c r="B73" s="65"/>
      <c r="C73" s="65"/>
      <c r="D73" s="65"/>
      <c r="E73" s="65"/>
      <c r="F73" s="65"/>
      <c r="G73" s="65"/>
      <c r="H73" s="65"/>
    </row>
    <row r="74" spans="1:8" ht="15">
      <c r="A74" s="66" t="s">
        <v>181</v>
      </c>
      <c r="B74" s="36"/>
      <c r="C74" s="37"/>
      <c r="D74" s="36"/>
      <c r="E74" s="36"/>
      <c r="F74" s="36"/>
      <c r="G74" s="38"/>
      <c r="H74" s="22"/>
    </row>
    <row r="75" spans="1:8" ht="15">
      <c r="A75" s="20" t="s">
        <v>139</v>
      </c>
      <c r="B75" s="22"/>
      <c r="C75" s="38"/>
      <c r="D75" s="22"/>
      <c r="E75" s="22"/>
      <c r="F75" s="22"/>
      <c r="G75" s="38"/>
      <c r="H75" s="22"/>
    </row>
    <row r="76" spans="1:8" ht="15">
      <c r="A76" s="20"/>
      <c r="B76" s="22"/>
      <c r="C76" s="38"/>
      <c r="D76" s="22"/>
      <c r="E76" s="22"/>
      <c r="F76" s="22"/>
      <c r="G76" s="38"/>
      <c r="H76" s="22"/>
    </row>
    <row r="77" spans="1:8" ht="15">
      <c r="A77" s="20"/>
      <c r="B77" s="22"/>
      <c r="C77" s="38"/>
      <c r="D77" s="22"/>
      <c r="E77" s="22"/>
      <c r="F77" s="22"/>
      <c r="G77" s="38"/>
      <c r="H77" s="22"/>
    </row>
    <row r="78" spans="1:8" ht="15">
      <c r="A78" s="20"/>
      <c r="B78" s="22"/>
      <c r="C78" s="38"/>
      <c r="D78" s="22"/>
      <c r="E78" s="22"/>
      <c r="F78" s="22"/>
      <c r="G78" s="38"/>
      <c r="H78" s="22"/>
    </row>
    <row r="79" spans="1:8" ht="15">
      <c r="A79" s="20"/>
      <c r="B79" s="22"/>
      <c r="C79" s="38"/>
      <c r="D79" s="22"/>
      <c r="E79" s="22"/>
      <c r="F79" s="22"/>
      <c r="G79" s="38"/>
      <c r="H79" s="22"/>
    </row>
  </sheetData>
  <sheetProtection/>
  <mergeCells count="3">
    <mergeCell ref="B4:D4"/>
    <mergeCell ref="F4:H4"/>
    <mergeCell ref="A73:H73"/>
  </mergeCells>
  <hyperlinks>
    <hyperlink ref="A74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</cols>
  <sheetData>
    <row r="1" spans="1:8" ht="20.25">
      <c r="A1" s="45" t="s">
        <v>11</v>
      </c>
      <c r="B1" s="47"/>
      <c r="C1" s="15"/>
      <c r="D1" s="20"/>
      <c r="E1" s="47"/>
      <c r="F1" s="20"/>
      <c r="G1" s="20"/>
      <c r="H1" s="20"/>
    </row>
    <row r="2" spans="1:8" ht="20.25">
      <c r="A2" s="46" t="s">
        <v>153</v>
      </c>
      <c r="B2" s="15"/>
      <c r="C2" s="15"/>
      <c r="D2" s="20"/>
      <c r="E2" s="47"/>
      <c r="F2" s="20"/>
      <c r="G2" s="20"/>
      <c r="H2" s="20"/>
    </row>
    <row r="3" spans="1:8" ht="15">
      <c r="A3" s="20" t="s">
        <v>0</v>
      </c>
      <c r="B3" s="20"/>
      <c r="C3" s="20"/>
      <c r="D3" s="20"/>
      <c r="E3" s="20"/>
      <c r="F3" s="20"/>
      <c r="G3" s="20"/>
      <c r="H3" s="20"/>
    </row>
    <row r="4" spans="1:8" ht="15">
      <c r="A4" s="13"/>
      <c r="B4" s="61" t="s">
        <v>2</v>
      </c>
      <c r="C4" s="61"/>
      <c r="D4" s="62"/>
      <c r="E4" s="14"/>
      <c r="F4" s="63" t="s">
        <v>3</v>
      </c>
      <c r="G4" s="64"/>
      <c r="H4" s="64"/>
    </row>
    <row r="5" spans="1:8" ht="28.5">
      <c r="A5" s="15" t="s">
        <v>154</v>
      </c>
      <c r="B5" s="16" t="s">
        <v>142</v>
      </c>
      <c r="C5" s="16" t="s">
        <v>143</v>
      </c>
      <c r="D5" s="17" t="s">
        <v>144</v>
      </c>
      <c r="E5" s="18"/>
      <c r="F5" s="16" t="s">
        <v>142</v>
      </c>
      <c r="G5" s="16" t="s">
        <v>143</v>
      </c>
      <c r="H5" s="17" t="s">
        <v>144</v>
      </c>
    </row>
    <row r="6" spans="1:8" ht="15">
      <c r="A6" s="13"/>
      <c r="B6" s="19"/>
      <c r="C6" s="19"/>
      <c r="D6" s="19"/>
      <c r="E6" s="20"/>
      <c r="F6" s="20"/>
      <c r="G6" s="21"/>
      <c r="H6" s="20"/>
    </row>
    <row r="7" spans="1:8" ht="15">
      <c r="A7" s="15" t="s">
        <v>1</v>
      </c>
      <c r="B7" s="22">
        <f>SUM(B8:B68)</f>
        <v>350000</v>
      </c>
      <c r="C7" s="23">
        <v>2.4</v>
      </c>
      <c r="D7" s="22">
        <f>SUM(D8:D68)</f>
        <v>840000</v>
      </c>
      <c r="E7" s="19"/>
      <c r="F7" s="49">
        <f>SUM(F8:F68)</f>
        <v>990000</v>
      </c>
      <c r="G7" s="48">
        <v>1.9</v>
      </c>
      <c r="H7" s="22">
        <f>SUM(H8:H68)</f>
        <v>1881000</v>
      </c>
    </row>
    <row r="8" spans="1:8" ht="15">
      <c r="A8" s="26" t="s">
        <v>80</v>
      </c>
      <c r="B8" s="29">
        <v>5200</v>
      </c>
      <c r="C8" s="31">
        <v>2.8</v>
      </c>
      <c r="D8" s="29">
        <v>14500</v>
      </c>
      <c r="E8" s="29"/>
      <c r="F8" s="29">
        <v>15100</v>
      </c>
      <c r="G8" s="31">
        <v>1.9</v>
      </c>
      <c r="H8" s="29">
        <v>28700</v>
      </c>
    </row>
    <row r="9" spans="1:8" ht="15">
      <c r="A9" s="26" t="s">
        <v>81</v>
      </c>
      <c r="B9" s="27" t="s">
        <v>5</v>
      </c>
      <c r="C9" s="27" t="s">
        <v>5</v>
      </c>
      <c r="D9" s="27" t="s">
        <v>5</v>
      </c>
      <c r="E9" s="29"/>
      <c r="F9" s="29">
        <v>28700</v>
      </c>
      <c r="G9" s="31">
        <v>2</v>
      </c>
      <c r="H9" s="29">
        <v>56900</v>
      </c>
    </row>
    <row r="10" spans="1:8" ht="15">
      <c r="A10" s="26" t="s">
        <v>82</v>
      </c>
      <c r="B10" s="27">
        <v>2200</v>
      </c>
      <c r="C10" s="28">
        <v>2.25</v>
      </c>
      <c r="D10" s="27">
        <v>5000</v>
      </c>
      <c r="E10" s="29"/>
      <c r="F10" s="27">
        <v>18600</v>
      </c>
      <c r="G10" s="28">
        <v>2.1</v>
      </c>
      <c r="H10" s="27">
        <v>39500</v>
      </c>
    </row>
    <row r="11" spans="1:8" ht="15">
      <c r="A11" s="26" t="s">
        <v>83</v>
      </c>
      <c r="B11" s="29">
        <v>7800</v>
      </c>
      <c r="C11" s="31">
        <v>2</v>
      </c>
      <c r="D11" s="29">
        <v>15700</v>
      </c>
      <c r="E11" s="29"/>
      <c r="F11" s="29">
        <v>29800</v>
      </c>
      <c r="G11" s="31">
        <v>2</v>
      </c>
      <c r="H11" s="29">
        <v>60300</v>
      </c>
    </row>
    <row r="12" spans="1:8" ht="15">
      <c r="A12" s="26" t="s">
        <v>84</v>
      </c>
      <c r="B12" s="29">
        <v>13300</v>
      </c>
      <c r="C12" s="31">
        <v>2.95</v>
      </c>
      <c r="D12" s="29">
        <v>39300</v>
      </c>
      <c r="E12" s="29"/>
      <c r="F12" s="27" t="s">
        <v>5</v>
      </c>
      <c r="G12" s="27" t="s">
        <v>5</v>
      </c>
      <c r="H12" s="27" t="s">
        <v>5</v>
      </c>
    </row>
    <row r="13" spans="1:8" ht="15">
      <c r="A13" s="26" t="s">
        <v>85</v>
      </c>
      <c r="B13" s="27" t="s">
        <v>5</v>
      </c>
      <c r="C13" s="27" t="s">
        <v>5</v>
      </c>
      <c r="D13" s="27" t="s">
        <v>5</v>
      </c>
      <c r="E13" s="29"/>
      <c r="F13" s="29">
        <v>39100</v>
      </c>
      <c r="G13" s="31">
        <v>1.8</v>
      </c>
      <c r="H13" s="29">
        <v>69700</v>
      </c>
    </row>
    <row r="14" spans="1:8" ht="15">
      <c r="A14" s="26" t="s">
        <v>86</v>
      </c>
      <c r="B14" s="27">
        <v>3100</v>
      </c>
      <c r="C14" s="28">
        <v>1.8</v>
      </c>
      <c r="D14" s="27">
        <v>5600</v>
      </c>
      <c r="E14" s="29"/>
      <c r="F14" s="27">
        <v>9600</v>
      </c>
      <c r="G14" s="28">
        <v>1.6</v>
      </c>
      <c r="H14" s="27">
        <v>15400</v>
      </c>
    </row>
    <row r="15" spans="1:8" ht="15">
      <c r="A15" s="26" t="s">
        <v>87</v>
      </c>
      <c r="B15" s="29">
        <v>7200</v>
      </c>
      <c r="C15" s="31">
        <v>2.7</v>
      </c>
      <c r="D15" s="29">
        <v>19600</v>
      </c>
      <c r="E15" s="29"/>
      <c r="F15" s="29">
        <v>37900</v>
      </c>
      <c r="G15" s="31">
        <v>1.95</v>
      </c>
      <c r="H15" s="29">
        <v>74500</v>
      </c>
    </row>
    <row r="16" spans="1:8" ht="15">
      <c r="A16" s="26" t="s">
        <v>88</v>
      </c>
      <c r="B16" s="27" t="s">
        <v>4</v>
      </c>
      <c r="C16" s="27" t="s">
        <v>4</v>
      </c>
      <c r="D16" s="27" t="s">
        <v>4</v>
      </c>
      <c r="E16" s="29"/>
      <c r="F16" s="27" t="s">
        <v>4</v>
      </c>
      <c r="G16" s="27" t="s">
        <v>4</v>
      </c>
      <c r="H16" s="27" t="s">
        <v>4</v>
      </c>
    </row>
    <row r="17" spans="1:8" ht="15">
      <c r="A17" s="26" t="s">
        <v>89</v>
      </c>
      <c r="B17" s="29">
        <v>3000</v>
      </c>
      <c r="C17" s="31">
        <v>1.75</v>
      </c>
      <c r="D17" s="29">
        <v>5300</v>
      </c>
      <c r="E17" s="29"/>
      <c r="F17" s="29">
        <v>16400</v>
      </c>
      <c r="G17" s="31">
        <v>1.85</v>
      </c>
      <c r="H17" s="29">
        <v>30600</v>
      </c>
    </row>
    <row r="18" spans="1:8" ht="15">
      <c r="A18" s="26" t="s">
        <v>90</v>
      </c>
      <c r="B18" s="27" t="s">
        <v>5</v>
      </c>
      <c r="C18" s="27" t="s">
        <v>5</v>
      </c>
      <c r="D18" s="27" t="s">
        <v>5</v>
      </c>
      <c r="E18" s="29"/>
      <c r="F18" s="27" t="s">
        <v>5</v>
      </c>
      <c r="G18" s="27" t="s">
        <v>5</v>
      </c>
      <c r="H18" s="27" t="s">
        <v>5</v>
      </c>
    </row>
    <row r="19" spans="1:8" ht="15">
      <c r="A19" s="26" t="s">
        <v>91</v>
      </c>
      <c r="B19" s="29">
        <v>4200</v>
      </c>
      <c r="C19" s="31">
        <v>2.4</v>
      </c>
      <c r="D19" s="29">
        <v>10100</v>
      </c>
      <c r="E19" s="29"/>
      <c r="F19" s="29">
        <v>39300</v>
      </c>
      <c r="G19" s="31">
        <v>1.9</v>
      </c>
      <c r="H19" s="29">
        <v>75000</v>
      </c>
    </row>
    <row r="20" spans="1:8" ht="15">
      <c r="A20" s="26" t="s">
        <v>92</v>
      </c>
      <c r="B20" s="29">
        <v>4300</v>
      </c>
      <c r="C20" s="31">
        <v>2.05</v>
      </c>
      <c r="D20" s="29">
        <v>8900</v>
      </c>
      <c r="E20" s="29"/>
      <c r="F20" s="29">
        <v>16700</v>
      </c>
      <c r="G20" s="31">
        <v>1.85</v>
      </c>
      <c r="H20" s="29">
        <v>30500</v>
      </c>
    </row>
    <row r="21" spans="1:8" ht="15">
      <c r="A21" s="26" t="s">
        <v>93</v>
      </c>
      <c r="B21" s="29">
        <v>7600</v>
      </c>
      <c r="C21" s="31">
        <v>1.85</v>
      </c>
      <c r="D21" s="29">
        <v>14200</v>
      </c>
      <c r="E21" s="29"/>
      <c r="F21" s="29">
        <v>22200</v>
      </c>
      <c r="G21" s="31">
        <v>2.3</v>
      </c>
      <c r="H21" s="29">
        <v>51400</v>
      </c>
    </row>
    <row r="22" spans="1:8" ht="15">
      <c r="A22" s="26" t="s">
        <v>94</v>
      </c>
      <c r="B22" s="27" t="s">
        <v>4</v>
      </c>
      <c r="C22" s="27" t="s">
        <v>4</v>
      </c>
      <c r="D22" s="27" t="s">
        <v>4</v>
      </c>
      <c r="E22" s="29"/>
      <c r="F22" s="27" t="s">
        <v>4</v>
      </c>
      <c r="G22" s="27" t="s">
        <v>4</v>
      </c>
      <c r="H22" s="27" t="s">
        <v>4</v>
      </c>
    </row>
    <row r="23" spans="1:8" ht="15">
      <c r="A23" s="26" t="s">
        <v>95</v>
      </c>
      <c r="B23" s="27" t="s">
        <v>4</v>
      </c>
      <c r="C23" s="27" t="s">
        <v>4</v>
      </c>
      <c r="D23" s="27" t="s">
        <v>4</v>
      </c>
      <c r="E23" s="29"/>
      <c r="F23" s="27" t="s">
        <v>4</v>
      </c>
      <c r="G23" s="27" t="s">
        <v>4</v>
      </c>
      <c r="H23" s="27" t="s">
        <v>4</v>
      </c>
    </row>
    <row r="24" spans="1:8" ht="15">
      <c r="A24" s="26" t="s">
        <v>96</v>
      </c>
      <c r="B24" s="27" t="s">
        <v>5</v>
      </c>
      <c r="C24" s="27" t="s">
        <v>5</v>
      </c>
      <c r="D24" s="27" t="s">
        <v>5</v>
      </c>
      <c r="E24" s="29"/>
      <c r="F24" s="29">
        <v>6800</v>
      </c>
      <c r="G24" s="31">
        <v>1.8</v>
      </c>
      <c r="H24" s="29">
        <v>12100</v>
      </c>
    </row>
    <row r="25" spans="1:8" ht="15">
      <c r="A25" s="26" t="s">
        <v>97</v>
      </c>
      <c r="B25" s="27">
        <v>7400</v>
      </c>
      <c r="C25" s="28">
        <v>3</v>
      </c>
      <c r="D25" s="27">
        <v>22200</v>
      </c>
      <c r="E25" s="29"/>
      <c r="F25" s="27">
        <v>5700</v>
      </c>
      <c r="G25" s="50">
        <v>2.45</v>
      </c>
      <c r="H25" s="27">
        <v>14100</v>
      </c>
    </row>
    <row r="26" spans="1:8" ht="15">
      <c r="A26" s="26" t="s">
        <v>98</v>
      </c>
      <c r="B26" s="27">
        <v>1200</v>
      </c>
      <c r="C26" s="28">
        <v>2.25</v>
      </c>
      <c r="D26" s="27">
        <v>2700</v>
      </c>
      <c r="E26" s="29"/>
      <c r="F26" s="27">
        <v>12600</v>
      </c>
      <c r="G26" s="28">
        <v>1.5</v>
      </c>
      <c r="H26" s="27">
        <v>19200</v>
      </c>
    </row>
    <row r="27" spans="1:8" ht="15">
      <c r="A27" s="26" t="s">
        <v>99</v>
      </c>
      <c r="B27" s="27" t="s">
        <v>4</v>
      </c>
      <c r="C27" s="27" t="s">
        <v>4</v>
      </c>
      <c r="D27" s="27" t="s">
        <v>4</v>
      </c>
      <c r="E27" s="29"/>
      <c r="F27" s="27" t="s">
        <v>4</v>
      </c>
      <c r="G27" s="27" t="s">
        <v>4</v>
      </c>
      <c r="H27" s="27" t="s">
        <v>4</v>
      </c>
    </row>
    <row r="28" spans="1:8" ht="15">
      <c r="A28" s="26" t="s">
        <v>100</v>
      </c>
      <c r="B28" s="29">
        <v>11500</v>
      </c>
      <c r="C28" s="31">
        <v>2.9</v>
      </c>
      <c r="D28" s="29">
        <v>33100</v>
      </c>
      <c r="E28" s="29"/>
      <c r="F28" s="32" t="s">
        <v>5</v>
      </c>
      <c r="G28" s="33" t="s">
        <v>5</v>
      </c>
      <c r="H28" s="32" t="s">
        <v>5</v>
      </c>
    </row>
    <row r="29" spans="1:8" ht="15">
      <c r="A29" s="26" t="s">
        <v>101</v>
      </c>
      <c r="B29" s="27" t="s">
        <v>5</v>
      </c>
      <c r="C29" s="27" t="s">
        <v>5</v>
      </c>
      <c r="D29" s="27" t="s">
        <v>5</v>
      </c>
      <c r="E29" s="29"/>
      <c r="F29" s="29">
        <v>51600</v>
      </c>
      <c r="G29" s="31">
        <v>1.85</v>
      </c>
      <c r="H29" s="29">
        <v>94200</v>
      </c>
    </row>
    <row r="30" spans="1:8" ht="15">
      <c r="A30" s="26" t="s">
        <v>102</v>
      </c>
      <c r="B30" s="29">
        <v>9500</v>
      </c>
      <c r="C30" s="31">
        <v>2.65</v>
      </c>
      <c r="D30" s="29">
        <v>25000</v>
      </c>
      <c r="E30" s="29"/>
      <c r="F30" s="29">
        <v>23000</v>
      </c>
      <c r="G30" s="31">
        <v>2.45</v>
      </c>
      <c r="H30" s="29">
        <v>55900</v>
      </c>
    </row>
    <row r="31" spans="1:8" ht="15">
      <c r="A31" s="26" t="s">
        <v>103</v>
      </c>
      <c r="B31" s="29">
        <v>10100</v>
      </c>
      <c r="C31" s="31">
        <v>3</v>
      </c>
      <c r="D31" s="29">
        <v>30200</v>
      </c>
      <c r="E31" s="29"/>
      <c r="F31" s="29">
        <v>9500</v>
      </c>
      <c r="G31" s="31">
        <v>1.9</v>
      </c>
      <c r="H31" s="29">
        <v>18000</v>
      </c>
    </row>
    <row r="32" spans="1:8" ht="15">
      <c r="A32" s="26" t="s">
        <v>104</v>
      </c>
      <c r="B32" s="29">
        <v>16200</v>
      </c>
      <c r="C32" s="31">
        <v>3.1</v>
      </c>
      <c r="D32" s="29">
        <v>50500</v>
      </c>
      <c r="E32" s="29"/>
      <c r="F32" s="29">
        <v>22200</v>
      </c>
      <c r="G32" s="31">
        <v>2.7</v>
      </c>
      <c r="H32" s="29">
        <v>60000</v>
      </c>
    </row>
    <row r="33" spans="1:8" ht="15">
      <c r="A33" s="26" t="s">
        <v>105</v>
      </c>
      <c r="B33" s="27">
        <v>4300</v>
      </c>
      <c r="C33" s="28">
        <v>2.3</v>
      </c>
      <c r="D33" s="27">
        <v>9800</v>
      </c>
      <c r="E33" s="29"/>
      <c r="F33" s="27" t="s">
        <v>5</v>
      </c>
      <c r="G33" s="27" t="s">
        <v>5</v>
      </c>
      <c r="H33" s="27" t="s">
        <v>5</v>
      </c>
    </row>
    <row r="34" spans="1:8" ht="15">
      <c r="A34" s="26" t="s">
        <v>106</v>
      </c>
      <c r="B34" s="29">
        <v>11000</v>
      </c>
      <c r="C34" s="31">
        <v>2</v>
      </c>
      <c r="D34" s="29">
        <v>21800</v>
      </c>
      <c r="E34" s="29"/>
      <c r="F34" s="29">
        <v>21500</v>
      </c>
      <c r="G34" s="31">
        <v>2.2</v>
      </c>
      <c r="H34" s="29">
        <v>47800</v>
      </c>
    </row>
    <row r="35" spans="1:8" ht="15">
      <c r="A35" s="26" t="s">
        <v>107</v>
      </c>
      <c r="B35" s="32" t="s">
        <v>4</v>
      </c>
      <c r="C35" s="52" t="s">
        <v>4</v>
      </c>
      <c r="D35" s="32" t="s">
        <v>4</v>
      </c>
      <c r="E35" s="53"/>
      <c r="F35" s="32" t="s">
        <v>4</v>
      </c>
      <c r="G35" s="52" t="s">
        <v>4</v>
      </c>
      <c r="H35" s="32" t="s">
        <v>4</v>
      </c>
    </row>
    <row r="36" spans="1:8" ht="15">
      <c r="A36" s="26" t="s">
        <v>108</v>
      </c>
      <c r="B36" s="29">
        <v>10900</v>
      </c>
      <c r="C36" s="31">
        <v>2.5</v>
      </c>
      <c r="D36" s="29">
        <v>27500</v>
      </c>
      <c r="E36" s="29"/>
      <c r="F36" s="29">
        <v>16200</v>
      </c>
      <c r="G36" s="31">
        <v>2.55</v>
      </c>
      <c r="H36" s="29">
        <v>41200</v>
      </c>
    </row>
    <row r="37" spans="1:8" ht="15">
      <c r="A37" s="26" t="s">
        <v>109</v>
      </c>
      <c r="B37" s="29">
        <v>14000</v>
      </c>
      <c r="C37" s="31">
        <v>2.6</v>
      </c>
      <c r="D37" s="29">
        <v>36400</v>
      </c>
      <c r="E37" s="29"/>
      <c r="F37" s="29">
        <v>23900</v>
      </c>
      <c r="G37" s="31">
        <v>2.3</v>
      </c>
      <c r="H37" s="29">
        <v>54700</v>
      </c>
    </row>
    <row r="38" spans="1:8" ht="15">
      <c r="A38" s="26" t="s">
        <v>110</v>
      </c>
      <c r="B38" s="29">
        <v>10700</v>
      </c>
      <c r="C38" s="31">
        <v>2.5</v>
      </c>
      <c r="D38" s="29">
        <v>26500</v>
      </c>
      <c r="E38" s="29"/>
      <c r="F38" s="27" t="s">
        <v>5</v>
      </c>
      <c r="G38" s="27" t="s">
        <v>5</v>
      </c>
      <c r="H38" s="27" t="s">
        <v>5</v>
      </c>
    </row>
    <row r="39" spans="1:8" ht="15">
      <c r="A39" s="26" t="s">
        <v>111</v>
      </c>
      <c r="B39" s="27" t="s">
        <v>5</v>
      </c>
      <c r="C39" s="27" t="s">
        <v>5</v>
      </c>
      <c r="D39" s="27" t="s">
        <v>5</v>
      </c>
      <c r="E39" s="29"/>
      <c r="F39" s="29">
        <v>11200</v>
      </c>
      <c r="G39" s="31">
        <v>1.95</v>
      </c>
      <c r="H39" s="29">
        <v>21700</v>
      </c>
    </row>
    <row r="40" spans="1:8" ht="15">
      <c r="A40" s="26" t="s">
        <v>112</v>
      </c>
      <c r="B40" s="29">
        <v>2800</v>
      </c>
      <c r="C40" s="31">
        <v>2.05</v>
      </c>
      <c r="D40" s="29">
        <v>5800</v>
      </c>
      <c r="E40" s="29"/>
      <c r="F40" s="29">
        <v>18300</v>
      </c>
      <c r="G40" s="31">
        <v>1.7</v>
      </c>
      <c r="H40" s="29">
        <v>31400</v>
      </c>
    </row>
    <row r="41" spans="1:8" ht="15">
      <c r="A41" s="26" t="s">
        <v>113</v>
      </c>
      <c r="B41" s="29">
        <v>4400</v>
      </c>
      <c r="C41" s="31">
        <v>2.5</v>
      </c>
      <c r="D41" s="29">
        <v>11100</v>
      </c>
      <c r="E41" s="29"/>
      <c r="F41" s="29">
        <v>3500</v>
      </c>
      <c r="G41" s="31">
        <v>2.25</v>
      </c>
      <c r="H41" s="29">
        <v>7800</v>
      </c>
    </row>
    <row r="42" spans="1:8" ht="15">
      <c r="A42" s="26" t="s">
        <v>114</v>
      </c>
      <c r="B42" s="27" t="s">
        <v>5</v>
      </c>
      <c r="C42" s="27" t="s">
        <v>5</v>
      </c>
      <c r="D42" s="27" t="s">
        <v>5</v>
      </c>
      <c r="E42" s="29"/>
      <c r="F42" s="29">
        <v>18400</v>
      </c>
      <c r="G42" s="31">
        <v>1.95</v>
      </c>
      <c r="H42" s="29">
        <v>35500</v>
      </c>
    </row>
    <row r="43" spans="1:8" ht="15">
      <c r="A43" s="26" t="s">
        <v>115</v>
      </c>
      <c r="B43" s="29">
        <v>10300</v>
      </c>
      <c r="C43" s="31">
        <v>2</v>
      </c>
      <c r="D43" s="29">
        <v>20500</v>
      </c>
      <c r="E43" s="29"/>
      <c r="F43" s="29">
        <v>38400</v>
      </c>
      <c r="G43" s="31">
        <v>1.65</v>
      </c>
      <c r="H43" s="29">
        <v>64200</v>
      </c>
    </row>
    <row r="44" spans="1:8" ht="15">
      <c r="A44" s="26" t="s">
        <v>116</v>
      </c>
      <c r="B44" s="27" t="s">
        <v>5</v>
      </c>
      <c r="C44" s="27" t="s">
        <v>5</v>
      </c>
      <c r="D44" s="27" t="s">
        <v>5</v>
      </c>
      <c r="E44" s="29"/>
      <c r="F44" s="32">
        <v>600</v>
      </c>
      <c r="G44" s="33">
        <v>1.5</v>
      </c>
      <c r="H44" s="27">
        <v>900</v>
      </c>
    </row>
    <row r="45" spans="1:8" ht="15">
      <c r="A45" s="26" t="s">
        <v>117</v>
      </c>
      <c r="B45" s="29">
        <v>4600</v>
      </c>
      <c r="C45" s="31">
        <v>1.85</v>
      </c>
      <c r="D45" s="29">
        <v>8500</v>
      </c>
      <c r="E45" s="29"/>
      <c r="F45" s="29">
        <v>12000</v>
      </c>
      <c r="G45" s="31">
        <v>1.7</v>
      </c>
      <c r="H45" s="29">
        <v>20500</v>
      </c>
    </row>
    <row r="46" spans="1:8" ht="15">
      <c r="A46" s="26" t="s">
        <v>118</v>
      </c>
      <c r="B46" s="27">
        <v>0</v>
      </c>
      <c r="C46" s="27">
        <v>0</v>
      </c>
      <c r="D46" s="27">
        <v>0</v>
      </c>
      <c r="E46" s="29"/>
      <c r="F46" s="27">
        <v>0</v>
      </c>
      <c r="G46" s="27">
        <v>0</v>
      </c>
      <c r="H46" s="27">
        <v>0</v>
      </c>
    </row>
    <row r="47" spans="1:8" ht="15">
      <c r="A47" s="26" t="s">
        <v>119</v>
      </c>
      <c r="B47" s="27" t="s">
        <v>5</v>
      </c>
      <c r="C47" s="27" t="s">
        <v>5</v>
      </c>
      <c r="D47" s="27" t="s">
        <v>5</v>
      </c>
      <c r="E47" s="29"/>
      <c r="F47" s="29">
        <v>53800</v>
      </c>
      <c r="G47" s="31">
        <v>1.7</v>
      </c>
      <c r="H47" s="29">
        <v>91500</v>
      </c>
    </row>
    <row r="48" spans="1:8" ht="15">
      <c r="A48" s="26" t="s">
        <v>120</v>
      </c>
      <c r="B48" s="29">
        <v>4200</v>
      </c>
      <c r="C48" s="31">
        <v>1.8</v>
      </c>
      <c r="D48" s="29">
        <v>7600</v>
      </c>
      <c r="E48" s="29"/>
      <c r="F48" s="29">
        <v>10900</v>
      </c>
      <c r="G48" s="31">
        <v>1.5</v>
      </c>
      <c r="H48" s="29">
        <v>16600</v>
      </c>
    </row>
    <row r="49" spans="1:8" ht="15">
      <c r="A49" s="26" t="s">
        <v>121</v>
      </c>
      <c r="B49" s="29">
        <v>1000</v>
      </c>
      <c r="C49" s="31">
        <v>1.8</v>
      </c>
      <c r="D49" s="29">
        <v>1800</v>
      </c>
      <c r="E49" s="29"/>
      <c r="F49" s="29">
        <v>4400</v>
      </c>
      <c r="G49" s="31">
        <v>1.95</v>
      </c>
      <c r="H49" s="29">
        <v>8500</v>
      </c>
    </row>
    <row r="50" spans="1:8" ht="15">
      <c r="A50" s="26" t="s">
        <v>122</v>
      </c>
      <c r="B50" s="29">
        <v>8000</v>
      </c>
      <c r="C50" s="31">
        <v>2.35</v>
      </c>
      <c r="D50" s="29">
        <v>18900</v>
      </c>
      <c r="E50" s="29"/>
      <c r="F50" s="29">
        <v>22900</v>
      </c>
      <c r="G50" s="31">
        <v>1.75</v>
      </c>
      <c r="H50" s="29">
        <v>39700</v>
      </c>
    </row>
    <row r="51" spans="1:8" ht="15">
      <c r="A51" s="36" t="s">
        <v>123</v>
      </c>
      <c r="B51" s="29">
        <v>5600</v>
      </c>
      <c r="C51" s="31">
        <v>2.45</v>
      </c>
      <c r="D51" s="29">
        <v>13700</v>
      </c>
      <c r="E51" s="29"/>
      <c r="F51" s="29">
        <v>9200</v>
      </c>
      <c r="G51" s="31">
        <v>1.75</v>
      </c>
      <c r="H51" s="29">
        <v>16100</v>
      </c>
    </row>
    <row r="52" spans="1:8" ht="15">
      <c r="A52" s="26" t="s">
        <v>124</v>
      </c>
      <c r="B52" s="29">
        <v>6200</v>
      </c>
      <c r="C52" s="31">
        <v>2.25</v>
      </c>
      <c r="D52" s="29">
        <v>13900</v>
      </c>
      <c r="E52" s="29"/>
      <c r="F52" s="29">
        <v>9000</v>
      </c>
      <c r="G52" s="31">
        <v>1.7</v>
      </c>
      <c r="H52" s="29">
        <v>15200</v>
      </c>
    </row>
    <row r="53" spans="1:8" ht="15">
      <c r="A53" s="26" t="s">
        <v>125</v>
      </c>
      <c r="B53" s="29">
        <v>12500</v>
      </c>
      <c r="C53" s="31">
        <v>3.5</v>
      </c>
      <c r="D53" s="29">
        <v>43800</v>
      </c>
      <c r="E53" s="29"/>
      <c r="F53" s="29">
        <v>88000</v>
      </c>
      <c r="G53" s="31">
        <v>1.65</v>
      </c>
      <c r="H53" s="29">
        <v>146700</v>
      </c>
    </row>
    <row r="54" spans="1:8" ht="15">
      <c r="A54" s="26" t="s">
        <v>126</v>
      </c>
      <c r="B54" s="27" t="s">
        <v>4</v>
      </c>
      <c r="C54" s="27" t="s">
        <v>4</v>
      </c>
      <c r="D54" s="27" t="s">
        <v>4</v>
      </c>
      <c r="E54" s="29"/>
      <c r="F54" s="27" t="s">
        <v>4</v>
      </c>
      <c r="G54" s="27" t="s">
        <v>4</v>
      </c>
      <c r="H54" s="27" t="s">
        <v>4</v>
      </c>
    </row>
    <row r="55" spans="1:8" ht="15">
      <c r="A55" s="26" t="s">
        <v>127</v>
      </c>
      <c r="B55" s="27" t="s">
        <v>5</v>
      </c>
      <c r="C55" s="27" t="s">
        <v>5</v>
      </c>
      <c r="D55" s="27" t="s">
        <v>5</v>
      </c>
      <c r="E55" s="29"/>
      <c r="F55" s="27">
        <v>17100</v>
      </c>
      <c r="G55" s="28">
        <v>1.45</v>
      </c>
      <c r="H55" s="27">
        <v>25000</v>
      </c>
    </row>
    <row r="56" spans="1:8" ht="15">
      <c r="A56" s="26" t="s">
        <v>128</v>
      </c>
      <c r="B56" s="29">
        <v>4700</v>
      </c>
      <c r="C56" s="31">
        <v>2.75</v>
      </c>
      <c r="D56" s="29">
        <v>13000</v>
      </c>
      <c r="E56" s="29"/>
      <c r="F56" s="29">
        <v>21000</v>
      </c>
      <c r="G56" s="31">
        <v>1.8</v>
      </c>
      <c r="H56" s="29">
        <v>37600</v>
      </c>
    </row>
    <row r="57" spans="1:8" ht="15">
      <c r="A57" s="26" t="s">
        <v>129</v>
      </c>
      <c r="B57" s="29">
        <v>4200</v>
      </c>
      <c r="C57" s="31">
        <v>2.6</v>
      </c>
      <c r="D57" s="29">
        <v>11000</v>
      </c>
      <c r="E57" s="29"/>
      <c r="F57" s="29">
        <v>16700</v>
      </c>
      <c r="G57" s="31">
        <v>1.3</v>
      </c>
      <c r="H57" s="29">
        <v>21500</v>
      </c>
    </row>
    <row r="58" spans="1:8" ht="15">
      <c r="A58" s="26" t="s">
        <v>130</v>
      </c>
      <c r="B58" s="27">
        <v>500</v>
      </c>
      <c r="C58" s="28">
        <v>3</v>
      </c>
      <c r="D58" s="27">
        <v>1500</v>
      </c>
      <c r="E58" s="29"/>
      <c r="F58" s="27">
        <v>13500</v>
      </c>
      <c r="G58" s="50">
        <v>1.85</v>
      </c>
      <c r="H58" s="27">
        <v>25000</v>
      </c>
    </row>
    <row r="59" spans="1:8" ht="15">
      <c r="A59" s="26" t="s">
        <v>131</v>
      </c>
      <c r="B59" s="27" t="s">
        <v>4</v>
      </c>
      <c r="C59" s="27" t="s">
        <v>4</v>
      </c>
      <c r="D59" s="27" t="s">
        <v>4</v>
      </c>
      <c r="E59" s="29"/>
      <c r="F59" s="27" t="s">
        <v>4</v>
      </c>
      <c r="G59" s="27" t="s">
        <v>4</v>
      </c>
      <c r="H59" s="27" t="s">
        <v>4</v>
      </c>
    </row>
    <row r="60" spans="1:8" ht="15">
      <c r="A60" s="26" t="s">
        <v>132</v>
      </c>
      <c r="B60" s="27" t="s">
        <v>5</v>
      </c>
      <c r="C60" s="27" t="s">
        <v>5</v>
      </c>
      <c r="D60" s="27" t="s">
        <v>5</v>
      </c>
      <c r="E60" s="29"/>
      <c r="F60" s="29">
        <v>22200</v>
      </c>
      <c r="G60" s="31">
        <v>1.5</v>
      </c>
      <c r="H60" s="29">
        <v>33300</v>
      </c>
    </row>
    <row r="61" spans="1:8" ht="15">
      <c r="A61" s="26" t="s">
        <v>133</v>
      </c>
      <c r="B61" s="29">
        <v>6600</v>
      </c>
      <c r="C61" s="31">
        <v>2.15</v>
      </c>
      <c r="D61" s="29">
        <v>14100</v>
      </c>
      <c r="E61" s="29"/>
      <c r="F61" s="29">
        <v>7200</v>
      </c>
      <c r="G61" s="31">
        <v>2.4</v>
      </c>
      <c r="H61" s="29">
        <v>17100</v>
      </c>
    </row>
    <row r="62" spans="1:8" ht="15">
      <c r="A62" s="26" t="s">
        <v>134</v>
      </c>
      <c r="B62" s="27" t="s">
        <v>5</v>
      </c>
      <c r="C62" s="27" t="s">
        <v>5</v>
      </c>
      <c r="D62" s="27" t="s">
        <v>5</v>
      </c>
      <c r="E62" s="29"/>
      <c r="F62" s="27">
        <v>800</v>
      </c>
      <c r="G62" s="50">
        <v>2.4</v>
      </c>
      <c r="H62" s="27">
        <v>1900</v>
      </c>
    </row>
    <row r="63" spans="1:8" ht="15">
      <c r="A63" s="26" t="s">
        <v>135</v>
      </c>
      <c r="B63" s="27" t="s">
        <v>5</v>
      </c>
      <c r="C63" s="27" t="s">
        <v>5</v>
      </c>
      <c r="D63" s="27" t="s">
        <v>5</v>
      </c>
      <c r="E63" s="29"/>
      <c r="F63" s="27" t="s">
        <v>5</v>
      </c>
      <c r="G63" s="27" t="s">
        <v>5</v>
      </c>
      <c r="H63" s="27" t="s">
        <v>5</v>
      </c>
    </row>
    <row r="64" spans="1:8" ht="15">
      <c r="A64" s="26" t="s">
        <v>136</v>
      </c>
      <c r="B64" s="29">
        <v>12000</v>
      </c>
      <c r="C64" s="31">
        <v>2.2</v>
      </c>
      <c r="D64" s="29">
        <v>26500</v>
      </c>
      <c r="E64" s="29"/>
      <c r="F64" s="29">
        <v>7300</v>
      </c>
      <c r="G64" s="31">
        <v>1.4</v>
      </c>
      <c r="H64" s="29">
        <v>10400</v>
      </c>
    </row>
    <row r="65" spans="1:8" ht="15">
      <c r="A65" s="26"/>
      <c r="B65" s="29"/>
      <c r="C65" s="31"/>
      <c r="D65" s="29"/>
      <c r="E65" s="29"/>
      <c r="F65" s="29"/>
      <c r="G65" s="31"/>
      <c r="H65" s="29"/>
    </row>
    <row r="66" spans="1:8" ht="15">
      <c r="A66" s="26" t="s">
        <v>137</v>
      </c>
      <c r="B66" s="29">
        <f>26900+16100+11100+16000+12200+900</f>
        <v>83200</v>
      </c>
      <c r="C66" s="31">
        <f>+(1.8+2.2+2.6+1.85+2.4+1.8)/6</f>
        <v>2.1083333333333334</v>
      </c>
      <c r="D66" s="29">
        <f>48200+35500+28600+29500+29000+1600</f>
        <v>172400</v>
      </c>
      <c r="E66" s="29"/>
      <c r="F66" s="27">
        <f>17700+55300</f>
        <v>73000</v>
      </c>
      <c r="G66" s="28">
        <f>+(2.35+2)/2</f>
        <v>2.175</v>
      </c>
      <c r="H66" s="27">
        <f>41200+111600</f>
        <v>152800</v>
      </c>
    </row>
    <row r="67" spans="1:8" ht="15">
      <c r="A67" s="26"/>
      <c r="B67" s="29"/>
      <c r="C67" s="31"/>
      <c r="D67" s="29"/>
      <c r="E67" s="29"/>
      <c r="F67" s="29"/>
      <c r="G67" s="31"/>
      <c r="H67" s="29"/>
    </row>
    <row r="68" spans="1:8" ht="15">
      <c r="A68" s="26" t="s">
        <v>6</v>
      </c>
      <c r="B68" s="29">
        <v>14500</v>
      </c>
      <c r="C68" s="31">
        <v>2.2</v>
      </c>
      <c r="D68" s="29">
        <v>32000</v>
      </c>
      <c r="E68" s="29"/>
      <c r="F68" s="27">
        <v>44200</v>
      </c>
      <c r="G68" s="28">
        <v>2.05</v>
      </c>
      <c r="H68" s="27">
        <v>90400</v>
      </c>
    </row>
    <row r="69" spans="1:8" ht="15">
      <c r="A69" s="13"/>
      <c r="B69" s="34"/>
      <c r="C69" s="35"/>
      <c r="D69" s="34"/>
      <c r="E69" s="34"/>
      <c r="F69" s="34"/>
      <c r="G69" s="35"/>
      <c r="H69" s="34"/>
    </row>
    <row r="70" spans="1:8" ht="15">
      <c r="A70" s="20" t="s">
        <v>150</v>
      </c>
      <c r="B70" s="22"/>
      <c r="C70" s="38"/>
      <c r="D70" s="22"/>
      <c r="E70" s="22"/>
      <c r="F70" s="22"/>
      <c r="G70" s="38"/>
      <c r="H70" s="22"/>
    </row>
    <row r="71" spans="1:8" ht="15">
      <c r="A71" s="20" t="s">
        <v>151</v>
      </c>
      <c r="B71" s="22"/>
      <c r="C71" s="38"/>
      <c r="D71" s="22"/>
      <c r="E71" s="22"/>
      <c r="F71" s="22"/>
      <c r="G71" s="38"/>
      <c r="H71" s="22"/>
    </row>
    <row r="72" spans="1:8" ht="15">
      <c r="A72" s="20"/>
      <c r="B72" s="22"/>
      <c r="C72" s="38"/>
      <c r="D72" s="22"/>
      <c r="E72" s="36"/>
      <c r="F72" s="36"/>
      <c r="G72" s="37"/>
      <c r="H72" s="36"/>
    </row>
    <row r="73" spans="1:8" ht="35.25" customHeight="1">
      <c r="A73" s="65" t="s">
        <v>156</v>
      </c>
      <c r="B73" s="65"/>
      <c r="C73" s="65"/>
      <c r="D73" s="65"/>
      <c r="E73" s="65"/>
      <c r="F73" s="65"/>
      <c r="G73" s="65"/>
      <c r="H73" s="65"/>
    </row>
    <row r="74" spans="1:8" ht="15">
      <c r="A74" s="66" t="s">
        <v>181</v>
      </c>
      <c r="B74" s="36"/>
      <c r="C74" s="37"/>
      <c r="D74" s="36"/>
      <c r="E74" s="36"/>
      <c r="F74" s="36"/>
      <c r="G74" s="38"/>
      <c r="H74" s="22"/>
    </row>
    <row r="75" spans="1:8" ht="15">
      <c r="A75" s="20" t="s">
        <v>139</v>
      </c>
      <c r="B75" s="22"/>
      <c r="C75" s="38"/>
      <c r="D75" s="22"/>
      <c r="E75" s="22"/>
      <c r="F75" s="22"/>
      <c r="G75" s="38"/>
      <c r="H75" s="22"/>
    </row>
    <row r="76" spans="1:8" ht="15">
      <c r="A76" s="20"/>
      <c r="B76" s="22"/>
      <c r="C76" s="38"/>
      <c r="D76" s="22"/>
      <c r="E76" s="22"/>
      <c r="F76" s="22"/>
      <c r="G76" s="38"/>
      <c r="H76" s="22"/>
    </row>
  </sheetData>
  <sheetProtection/>
  <mergeCells count="3">
    <mergeCell ref="B4:D4"/>
    <mergeCell ref="F4:H4"/>
    <mergeCell ref="A73:H73"/>
  </mergeCells>
  <hyperlinks>
    <hyperlink ref="A74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</cols>
  <sheetData>
    <row r="1" spans="1:8" ht="20.25">
      <c r="A1" s="45" t="s">
        <v>11</v>
      </c>
      <c r="B1" s="47"/>
      <c r="C1" s="15"/>
      <c r="D1" s="20"/>
      <c r="E1" s="47"/>
      <c r="F1" s="20"/>
      <c r="G1" s="20"/>
      <c r="H1" s="20"/>
    </row>
    <row r="2" spans="1:8" ht="20.25">
      <c r="A2" s="46" t="s">
        <v>157</v>
      </c>
      <c r="B2" s="15"/>
      <c r="C2" s="15"/>
      <c r="D2" s="20"/>
      <c r="E2" s="47"/>
      <c r="F2" s="20"/>
      <c r="G2" s="20"/>
      <c r="H2" s="20"/>
    </row>
    <row r="3" spans="1:8" ht="15">
      <c r="A3" s="20" t="s">
        <v>0</v>
      </c>
      <c r="B3" s="20"/>
      <c r="C3" s="20"/>
      <c r="D3" s="20"/>
      <c r="E3" s="20"/>
      <c r="F3" s="20"/>
      <c r="G3" s="20"/>
      <c r="H3" s="20"/>
    </row>
    <row r="4" spans="1:8" ht="15">
      <c r="A4" s="13"/>
      <c r="B4" s="61" t="s">
        <v>2</v>
      </c>
      <c r="C4" s="61"/>
      <c r="D4" s="62"/>
      <c r="E4" s="14"/>
      <c r="F4" s="63" t="s">
        <v>3</v>
      </c>
      <c r="G4" s="64"/>
      <c r="H4" s="64"/>
    </row>
    <row r="5" spans="1:8" ht="28.5">
      <c r="A5" s="15" t="s">
        <v>154</v>
      </c>
      <c r="B5" s="16" t="s">
        <v>142</v>
      </c>
      <c r="C5" s="16" t="s">
        <v>143</v>
      </c>
      <c r="D5" s="17" t="s">
        <v>144</v>
      </c>
      <c r="E5" s="18"/>
      <c r="F5" s="16" t="s">
        <v>142</v>
      </c>
      <c r="G5" s="16" t="s">
        <v>143</v>
      </c>
      <c r="H5" s="17" t="s">
        <v>144</v>
      </c>
    </row>
    <row r="6" spans="1:8" ht="15">
      <c r="A6" s="13"/>
      <c r="B6" s="19"/>
      <c r="C6" s="19"/>
      <c r="D6" s="19"/>
      <c r="E6" s="20"/>
      <c r="F6" s="20"/>
      <c r="G6" s="21"/>
      <c r="H6" s="20"/>
    </row>
    <row r="7" spans="1:8" ht="15">
      <c r="A7" s="15" t="s">
        <v>1</v>
      </c>
      <c r="B7" s="22">
        <f>SUM(B8:B68)</f>
        <v>420000</v>
      </c>
      <c r="C7" s="23">
        <v>2.1</v>
      </c>
      <c r="D7" s="22">
        <f>SUM(D8:D68)</f>
        <v>882000</v>
      </c>
      <c r="E7" s="19"/>
      <c r="F7" s="22">
        <f>SUM(F8:F68)</f>
        <v>960000</v>
      </c>
      <c r="G7" s="48">
        <v>1.6</v>
      </c>
      <c r="H7" s="22">
        <f>SUM(H8:H68)</f>
        <v>1536000</v>
      </c>
    </row>
    <row r="8" spans="1:8" ht="15">
      <c r="A8" s="26" t="s">
        <v>80</v>
      </c>
      <c r="B8" s="29">
        <v>5300</v>
      </c>
      <c r="C8" s="31">
        <v>1.45</v>
      </c>
      <c r="D8" s="29">
        <v>7800</v>
      </c>
      <c r="E8" s="29"/>
      <c r="F8" s="29">
        <v>13100</v>
      </c>
      <c r="G8" s="31">
        <v>1.3</v>
      </c>
      <c r="H8" s="29">
        <v>17000</v>
      </c>
    </row>
    <row r="9" spans="1:8" ht="15">
      <c r="A9" s="26" t="s">
        <v>81</v>
      </c>
      <c r="B9" s="27" t="s">
        <v>5</v>
      </c>
      <c r="C9" s="27" t="s">
        <v>5</v>
      </c>
      <c r="D9" s="27" t="s">
        <v>5</v>
      </c>
      <c r="E9" s="29"/>
      <c r="F9" s="29">
        <v>32300</v>
      </c>
      <c r="G9" s="31">
        <v>1.7</v>
      </c>
      <c r="H9" s="29">
        <v>54900</v>
      </c>
    </row>
    <row r="10" spans="1:8" ht="15">
      <c r="A10" s="26" t="s">
        <v>82</v>
      </c>
      <c r="B10" s="27">
        <v>2300</v>
      </c>
      <c r="C10" s="28">
        <v>1.35</v>
      </c>
      <c r="D10" s="27">
        <v>3100</v>
      </c>
      <c r="E10" s="29"/>
      <c r="F10" s="27">
        <v>23100</v>
      </c>
      <c r="G10" s="28">
        <v>1.25</v>
      </c>
      <c r="H10" s="27">
        <v>28800</v>
      </c>
    </row>
    <row r="11" spans="1:8" ht="15">
      <c r="A11" s="26" t="s">
        <v>83</v>
      </c>
      <c r="B11" s="29">
        <v>7800</v>
      </c>
      <c r="C11" s="31">
        <v>2.3</v>
      </c>
      <c r="D11" s="29">
        <v>17900</v>
      </c>
      <c r="E11" s="29"/>
      <c r="F11" s="29">
        <v>27300</v>
      </c>
      <c r="G11" s="31">
        <v>1.55</v>
      </c>
      <c r="H11" s="29">
        <v>42100</v>
      </c>
    </row>
    <row r="12" spans="1:8" ht="15">
      <c r="A12" s="26" t="s">
        <v>84</v>
      </c>
      <c r="B12" s="29">
        <v>20700</v>
      </c>
      <c r="C12" s="31">
        <v>2.8</v>
      </c>
      <c r="D12" s="29">
        <v>58400</v>
      </c>
      <c r="E12" s="29"/>
      <c r="F12" s="29">
        <v>11600</v>
      </c>
      <c r="G12" s="31">
        <v>2.1</v>
      </c>
      <c r="H12" s="29">
        <v>24300</v>
      </c>
    </row>
    <row r="13" spans="1:8" ht="15">
      <c r="A13" s="26" t="s">
        <v>85</v>
      </c>
      <c r="B13" s="27" t="s">
        <v>5</v>
      </c>
      <c r="C13" s="27" t="s">
        <v>5</v>
      </c>
      <c r="D13" s="27" t="s">
        <v>5</v>
      </c>
      <c r="E13" s="29"/>
      <c r="F13" s="29">
        <v>26000</v>
      </c>
      <c r="G13" s="31">
        <v>2.15</v>
      </c>
      <c r="H13" s="29">
        <v>56400</v>
      </c>
    </row>
    <row r="14" spans="1:8" ht="15">
      <c r="A14" s="26" t="s">
        <v>86</v>
      </c>
      <c r="B14" s="27">
        <v>3200</v>
      </c>
      <c r="C14" s="28">
        <v>1.8</v>
      </c>
      <c r="D14" s="27">
        <v>5800</v>
      </c>
      <c r="E14" s="29"/>
      <c r="F14" s="27">
        <v>10000</v>
      </c>
      <c r="G14" s="28">
        <v>1.05</v>
      </c>
      <c r="H14" s="27">
        <v>10400</v>
      </c>
    </row>
    <row r="15" spans="1:8" ht="15">
      <c r="A15" s="26" t="s">
        <v>87</v>
      </c>
      <c r="B15" s="29">
        <v>9000</v>
      </c>
      <c r="C15" s="31">
        <v>1.7</v>
      </c>
      <c r="D15" s="29">
        <v>15300</v>
      </c>
      <c r="E15" s="29"/>
      <c r="F15" s="29">
        <v>30500</v>
      </c>
      <c r="G15" s="31">
        <v>1.5</v>
      </c>
      <c r="H15" s="29">
        <v>45500</v>
      </c>
    </row>
    <row r="16" spans="1:8" ht="15">
      <c r="A16" s="26" t="s">
        <v>88</v>
      </c>
      <c r="B16" s="27" t="s">
        <v>4</v>
      </c>
      <c r="C16" s="50" t="s">
        <v>4</v>
      </c>
      <c r="D16" s="27" t="s">
        <v>4</v>
      </c>
      <c r="E16" s="29"/>
      <c r="F16" s="27">
        <v>14000</v>
      </c>
      <c r="G16" s="50">
        <v>2.05</v>
      </c>
      <c r="H16" s="27">
        <v>28600</v>
      </c>
    </row>
    <row r="17" spans="1:8" ht="15">
      <c r="A17" s="26" t="s">
        <v>89</v>
      </c>
      <c r="B17" s="29">
        <v>3600</v>
      </c>
      <c r="C17" s="31">
        <v>1.25</v>
      </c>
      <c r="D17" s="29">
        <v>4500</v>
      </c>
      <c r="E17" s="29"/>
      <c r="F17" s="29">
        <v>14600</v>
      </c>
      <c r="G17" s="31">
        <v>1.55</v>
      </c>
      <c r="H17" s="29">
        <v>22300</v>
      </c>
    </row>
    <row r="18" spans="1:8" ht="15">
      <c r="A18" s="26" t="s">
        <v>90</v>
      </c>
      <c r="B18" s="29">
        <v>6500</v>
      </c>
      <c r="C18" s="31">
        <v>2.1</v>
      </c>
      <c r="D18" s="29">
        <v>13700</v>
      </c>
      <c r="E18" s="29"/>
      <c r="F18" s="29">
        <v>22300</v>
      </c>
      <c r="G18" s="31">
        <v>1.8</v>
      </c>
      <c r="H18" s="29">
        <v>40600</v>
      </c>
    </row>
    <row r="19" spans="1:8" ht="15">
      <c r="A19" s="26" t="s">
        <v>91</v>
      </c>
      <c r="B19" s="29">
        <v>4600</v>
      </c>
      <c r="C19" s="31">
        <v>2</v>
      </c>
      <c r="D19" s="29">
        <v>9100</v>
      </c>
      <c r="E19" s="29"/>
      <c r="F19" s="29">
        <v>37700</v>
      </c>
      <c r="G19" s="31">
        <v>1.35</v>
      </c>
      <c r="H19" s="29">
        <v>51500</v>
      </c>
    </row>
    <row r="20" spans="1:8" ht="15">
      <c r="A20" s="26" t="s">
        <v>92</v>
      </c>
      <c r="B20" s="29">
        <v>4400</v>
      </c>
      <c r="C20" s="31">
        <v>1.9</v>
      </c>
      <c r="D20" s="29">
        <v>8400</v>
      </c>
      <c r="E20" s="29"/>
      <c r="F20" s="29">
        <v>16300</v>
      </c>
      <c r="G20" s="31">
        <v>1.55</v>
      </c>
      <c r="H20" s="29">
        <v>25500</v>
      </c>
    </row>
    <row r="21" spans="1:8" ht="15">
      <c r="A21" s="26" t="s">
        <v>93</v>
      </c>
      <c r="B21" s="29">
        <v>9300</v>
      </c>
      <c r="C21" s="31">
        <v>1.6</v>
      </c>
      <c r="D21" s="29">
        <v>15000</v>
      </c>
      <c r="E21" s="29"/>
      <c r="F21" s="29">
        <v>30300</v>
      </c>
      <c r="G21" s="31">
        <v>1.8</v>
      </c>
      <c r="H21" s="29">
        <v>53800</v>
      </c>
    </row>
    <row r="22" spans="1:8" ht="15">
      <c r="A22" s="26" t="s">
        <v>94</v>
      </c>
      <c r="B22" s="27" t="s">
        <v>4</v>
      </c>
      <c r="C22" s="50" t="s">
        <v>4</v>
      </c>
      <c r="D22" s="27" t="s">
        <v>4</v>
      </c>
      <c r="E22" s="29"/>
      <c r="F22" s="27">
        <v>4600</v>
      </c>
      <c r="G22" s="50">
        <v>1.8</v>
      </c>
      <c r="H22" s="27">
        <v>8300</v>
      </c>
    </row>
    <row r="23" spans="1:8" ht="15">
      <c r="A23" s="26" t="s">
        <v>95</v>
      </c>
      <c r="B23" s="27" t="s">
        <v>4</v>
      </c>
      <c r="C23" s="50" t="s">
        <v>4</v>
      </c>
      <c r="D23" s="27" t="s">
        <v>4</v>
      </c>
      <c r="E23" s="29"/>
      <c r="F23" s="27">
        <v>21600</v>
      </c>
      <c r="G23" s="50">
        <v>1.7</v>
      </c>
      <c r="H23" s="27">
        <v>36600</v>
      </c>
    </row>
    <row r="24" spans="1:8" ht="15">
      <c r="A24" s="26" t="s">
        <v>96</v>
      </c>
      <c r="B24" s="29">
        <v>2600</v>
      </c>
      <c r="C24" s="31">
        <v>1.1</v>
      </c>
      <c r="D24" s="29">
        <v>2800</v>
      </c>
      <c r="E24" s="29"/>
      <c r="F24" s="29">
        <v>8000</v>
      </c>
      <c r="G24" s="31">
        <v>1.4</v>
      </c>
      <c r="H24" s="29">
        <v>11000</v>
      </c>
    </row>
    <row r="25" spans="1:8" ht="15">
      <c r="A25" s="26" t="s">
        <v>97</v>
      </c>
      <c r="B25" s="27">
        <v>12200</v>
      </c>
      <c r="C25" s="28">
        <v>2.5</v>
      </c>
      <c r="D25" s="27">
        <v>30800</v>
      </c>
      <c r="E25" s="29"/>
      <c r="F25" s="27">
        <v>6400</v>
      </c>
      <c r="G25" s="50">
        <v>2.15</v>
      </c>
      <c r="H25" s="27">
        <v>13700</v>
      </c>
    </row>
    <row r="26" spans="1:8" ht="15">
      <c r="A26" s="26" t="s">
        <v>98</v>
      </c>
      <c r="B26" s="27">
        <v>1800</v>
      </c>
      <c r="C26" s="28">
        <v>1.35</v>
      </c>
      <c r="D26" s="27">
        <v>2400</v>
      </c>
      <c r="E26" s="29"/>
      <c r="F26" s="27">
        <v>13200</v>
      </c>
      <c r="G26" s="28">
        <v>1.25</v>
      </c>
      <c r="H26" s="27">
        <v>16500</v>
      </c>
    </row>
    <row r="27" spans="1:8" ht="15">
      <c r="A27" s="26" t="s">
        <v>99</v>
      </c>
      <c r="B27" s="27" t="s">
        <v>4</v>
      </c>
      <c r="C27" s="50" t="s">
        <v>4</v>
      </c>
      <c r="D27" s="27" t="s">
        <v>4</v>
      </c>
      <c r="E27" s="29"/>
      <c r="F27" s="27">
        <v>0</v>
      </c>
      <c r="G27" s="27">
        <v>0</v>
      </c>
      <c r="H27" s="27">
        <v>0</v>
      </c>
    </row>
    <row r="28" spans="1:8" ht="15">
      <c r="A28" s="26" t="s">
        <v>100</v>
      </c>
      <c r="B28" s="29">
        <v>15600</v>
      </c>
      <c r="C28" s="31">
        <v>1.95</v>
      </c>
      <c r="D28" s="29">
        <v>30600</v>
      </c>
      <c r="E28" s="29"/>
      <c r="F28" s="29">
        <v>20500</v>
      </c>
      <c r="G28" s="31">
        <v>1.7</v>
      </c>
      <c r="H28" s="29">
        <v>35100</v>
      </c>
    </row>
    <row r="29" spans="1:8" ht="15">
      <c r="A29" s="26" t="s">
        <v>101</v>
      </c>
      <c r="B29" s="29">
        <v>13900</v>
      </c>
      <c r="C29" s="31">
        <v>2.35</v>
      </c>
      <c r="D29" s="29">
        <v>32900</v>
      </c>
      <c r="E29" s="29"/>
      <c r="F29" s="29">
        <v>53800</v>
      </c>
      <c r="G29" s="31">
        <v>1.55</v>
      </c>
      <c r="H29" s="29">
        <v>84400</v>
      </c>
    </row>
    <row r="30" spans="1:8" ht="15">
      <c r="A30" s="26" t="s">
        <v>102</v>
      </c>
      <c r="B30" s="29">
        <v>10000</v>
      </c>
      <c r="C30" s="31">
        <v>2.4</v>
      </c>
      <c r="D30" s="29">
        <v>24200</v>
      </c>
      <c r="E30" s="29"/>
      <c r="F30" s="29">
        <v>15000</v>
      </c>
      <c r="G30" s="31">
        <v>2.1</v>
      </c>
      <c r="H30" s="29">
        <v>31500</v>
      </c>
    </row>
    <row r="31" spans="1:8" ht="15">
      <c r="A31" s="26" t="s">
        <v>103</v>
      </c>
      <c r="B31" s="29">
        <v>12900</v>
      </c>
      <c r="C31" s="31">
        <v>2</v>
      </c>
      <c r="D31" s="29">
        <v>26000</v>
      </c>
      <c r="E31" s="29"/>
      <c r="F31" s="29">
        <v>8800</v>
      </c>
      <c r="G31" s="31">
        <v>1.9</v>
      </c>
      <c r="H31" s="29">
        <v>16800</v>
      </c>
    </row>
    <row r="32" spans="1:8" ht="15">
      <c r="A32" s="26" t="s">
        <v>104</v>
      </c>
      <c r="B32" s="29">
        <v>18300</v>
      </c>
      <c r="C32" s="31">
        <v>2.5</v>
      </c>
      <c r="D32" s="29">
        <v>46200</v>
      </c>
      <c r="E32" s="29"/>
      <c r="F32" s="29">
        <v>15900</v>
      </c>
      <c r="G32" s="31">
        <v>1.9</v>
      </c>
      <c r="H32" s="29">
        <v>30300</v>
      </c>
    </row>
    <row r="33" spans="1:8" ht="15">
      <c r="A33" s="26" t="s">
        <v>105</v>
      </c>
      <c r="B33" s="27">
        <v>5400</v>
      </c>
      <c r="C33" s="28">
        <v>2.3</v>
      </c>
      <c r="D33" s="27">
        <v>12300</v>
      </c>
      <c r="E33" s="29"/>
      <c r="F33" s="27">
        <v>4000</v>
      </c>
      <c r="G33" s="50">
        <v>1.7</v>
      </c>
      <c r="H33" s="27">
        <v>6800</v>
      </c>
    </row>
    <row r="34" spans="1:8" ht="15">
      <c r="A34" s="26" t="s">
        <v>106</v>
      </c>
      <c r="B34" s="29">
        <v>14300</v>
      </c>
      <c r="C34" s="31">
        <v>1.65</v>
      </c>
      <c r="D34" s="29">
        <v>23500</v>
      </c>
      <c r="E34" s="29"/>
      <c r="F34" s="29">
        <v>23300</v>
      </c>
      <c r="G34" s="31">
        <v>1.9</v>
      </c>
      <c r="H34" s="29">
        <v>43700</v>
      </c>
    </row>
    <row r="35" spans="1:8" ht="15">
      <c r="A35" s="26" t="s">
        <v>107</v>
      </c>
      <c r="B35" s="27" t="s">
        <v>4</v>
      </c>
      <c r="C35" s="50" t="s">
        <v>4</v>
      </c>
      <c r="D35" s="27" t="s">
        <v>4</v>
      </c>
      <c r="E35" s="29"/>
      <c r="F35" s="27" t="s">
        <v>4</v>
      </c>
      <c r="G35" s="50" t="s">
        <v>4</v>
      </c>
      <c r="H35" s="27" t="s">
        <v>4</v>
      </c>
    </row>
    <row r="36" spans="1:8" ht="15">
      <c r="A36" s="26" t="s">
        <v>108</v>
      </c>
      <c r="B36" s="29">
        <v>9800</v>
      </c>
      <c r="C36" s="31">
        <v>1.85</v>
      </c>
      <c r="D36" s="29">
        <v>18000</v>
      </c>
      <c r="E36" s="29"/>
      <c r="F36" s="29">
        <v>14300</v>
      </c>
      <c r="G36" s="31">
        <v>1.5</v>
      </c>
      <c r="H36" s="29">
        <v>21800</v>
      </c>
    </row>
    <row r="37" spans="1:8" ht="15">
      <c r="A37" s="26" t="s">
        <v>109</v>
      </c>
      <c r="B37" s="29">
        <v>15200</v>
      </c>
      <c r="C37" s="31">
        <v>2.05</v>
      </c>
      <c r="D37" s="29">
        <v>31500</v>
      </c>
      <c r="E37" s="29"/>
      <c r="F37" s="29">
        <v>19300</v>
      </c>
      <c r="G37" s="31">
        <v>1.7</v>
      </c>
      <c r="H37" s="29">
        <v>32800</v>
      </c>
    </row>
    <row r="38" spans="1:8" ht="15">
      <c r="A38" s="26" t="s">
        <v>110</v>
      </c>
      <c r="B38" s="29">
        <v>11600</v>
      </c>
      <c r="C38" s="31">
        <v>2.8</v>
      </c>
      <c r="D38" s="29">
        <v>32600</v>
      </c>
      <c r="E38" s="29"/>
      <c r="F38" s="29">
        <v>10700</v>
      </c>
      <c r="G38" s="31">
        <v>1.65</v>
      </c>
      <c r="H38" s="29">
        <v>17600</v>
      </c>
    </row>
    <row r="39" spans="1:8" ht="15">
      <c r="A39" s="26" t="s">
        <v>111</v>
      </c>
      <c r="B39" s="29">
        <v>20500</v>
      </c>
      <c r="C39" s="31">
        <v>1.75</v>
      </c>
      <c r="D39" s="29">
        <v>36300</v>
      </c>
      <c r="E39" s="29"/>
      <c r="F39" s="29">
        <v>7400</v>
      </c>
      <c r="G39" s="31">
        <v>1.75</v>
      </c>
      <c r="H39" s="29">
        <v>12900</v>
      </c>
    </row>
    <row r="40" spans="1:8" ht="15">
      <c r="A40" s="26" t="s">
        <v>112</v>
      </c>
      <c r="B40" s="29">
        <v>4000</v>
      </c>
      <c r="C40" s="31">
        <v>1.95</v>
      </c>
      <c r="D40" s="29">
        <v>7700</v>
      </c>
      <c r="E40" s="29"/>
      <c r="F40" s="29">
        <v>19000</v>
      </c>
      <c r="G40" s="31">
        <v>1.3</v>
      </c>
      <c r="H40" s="29">
        <v>24500</v>
      </c>
    </row>
    <row r="41" spans="1:8" ht="15">
      <c r="A41" s="26" t="s">
        <v>113</v>
      </c>
      <c r="B41" s="29">
        <v>5500</v>
      </c>
      <c r="C41" s="31">
        <v>1.85</v>
      </c>
      <c r="D41" s="29">
        <v>10200</v>
      </c>
      <c r="E41" s="29"/>
      <c r="F41" s="29">
        <v>3900</v>
      </c>
      <c r="G41" s="31">
        <v>1.85</v>
      </c>
      <c r="H41" s="29">
        <v>7200</v>
      </c>
    </row>
    <row r="42" spans="1:8" ht="15">
      <c r="A42" s="26" t="s">
        <v>114</v>
      </c>
      <c r="B42" s="29">
        <v>2800</v>
      </c>
      <c r="C42" s="31">
        <v>1.95</v>
      </c>
      <c r="D42" s="29">
        <v>5500</v>
      </c>
      <c r="E42" s="29"/>
      <c r="F42" s="29">
        <v>18800</v>
      </c>
      <c r="G42" s="31">
        <v>1.35</v>
      </c>
      <c r="H42" s="29">
        <v>25100</v>
      </c>
    </row>
    <row r="43" spans="1:8" ht="15">
      <c r="A43" s="26" t="s">
        <v>115</v>
      </c>
      <c r="B43" s="29">
        <v>15800</v>
      </c>
      <c r="C43" s="31">
        <v>2.1</v>
      </c>
      <c r="D43" s="29">
        <v>33400</v>
      </c>
      <c r="E43" s="29"/>
      <c r="F43" s="29">
        <v>29300</v>
      </c>
      <c r="G43" s="31">
        <v>1.8</v>
      </c>
      <c r="H43" s="29">
        <v>53100</v>
      </c>
    </row>
    <row r="44" spans="1:8" ht="15">
      <c r="A44" s="26" t="s">
        <v>116</v>
      </c>
      <c r="B44" s="27" t="s">
        <v>5</v>
      </c>
      <c r="C44" s="50" t="s">
        <v>5</v>
      </c>
      <c r="D44" s="27" t="s">
        <v>5</v>
      </c>
      <c r="E44" s="29"/>
      <c r="F44" s="27">
        <v>700</v>
      </c>
      <c r="G44" s="28">
        <v>1.15</v>
      </c>
      <c r="H44" s="27">
        <v>800</v>
      </c>
    </row>
    <row r="45" spans="1:8" ht="15">
      <c r="A45" s="26" t="s">
        <v>117</v>
      </c>
      <c r="B45" s="29">
        <v>7500</v>
      </c>
      <c r="C45" s="31">
        <v>1.4</v>
      </c>
      <c r="D45" s="29">
        <v>10600</v>
      </c>
      <c r="E45" s="29"/>
      <c r="F45" s="29">
        <v>11300</v>
      </c>
      <c r="G45" s="31">
        <v>1.45</v>
      </c>
      <c r="H45" s="29">
        <v>16500</v>
      </c>
    </row>
    <row r="46" spans="1:8" ht="15">
      <c r="A46" s="26" t="s">
        <v>118</v>
      </c>
      <c r="B46" s="27">
        <v>0</v>
      </c>
      <c r="C46" s="27">
        <v>0</v>
      </c>
      <c r="D46" s="27">
        <v>0</v>
      </c>
      <c r="E46" s="29"/>
      <c r="F46" s="27">
        <v>0</v>
      </c>
      <c r="G46" s="27">
        <v>0</v>
      </c>
      <c r="H46" s="27">
        <v>0</v>
      </c>
    </row>
    <row r="47" spans="1:8" ht="15">
      <c r="A47" s="26" t="s">
        <v>119</v>
      </c>
      <c r="B47" s="29">
        <v>11700</v>
      </c>
      <c r="C47" s="31">
        <v>2.35</v>
      </c>
      <c r="D47" s="29">
        <v>27400</v>
      </c>
      <c r="E47" s="29"/>
      <c r="F47" s="29">
        <v>49400</v>
      </c>
      <c r="G47" s="31">
        <v>1.7</v>
      </c>
      <c r="H47" s="29">
        <v>82800</v>
      </c>
    </row>
    <row r="48" spans="1:8" ht="15">
      <c r="A48" s="26" t="s">
        <v>120</v>
      </c>
      <c r="B48" s="29">
        <v>5900</v>
      </c>
      <c r="C48" s="31">
        <v>1.7</v>
      </c>
      <c r="D48" s="29">
        <v>10100</v>
      </c>
      <c r="E48" s="29"/>
      <c r="F48" s="29">
        <v>9300</v>
      </c>
      <c r="G48" s="31">
        <v>1.55</v>
      </c>
      <c r="H48" s="29">
        <v>14500</v>
      </c>
    </row>
    <row r="49" spans="1:8" ht="15">
      <c r="A49" s="26" t="s">
        <v>121</v>
      </c>
      <c r="B49" s="29">
        <v>900</v>
      </c>
      <c r="C49" s="31">
        <v>1.55</v>
      </c>
      <c r="D49" s="29">
        <v>1400</v>
      </c>
      <c r="E49" s="29"/>
      <c r="F49" s="29">
        <v>4800</v>
      </c>
      <c r="G49" s="31">
        <v>1.2</v>
      </c>
      <c r="H49" s="29">
        <v>5800</v>
      </c>
    </row>
    <row r="50" spans="1:8" ht="15">
      <c r="A50" s="26" t="s">
        <v>122</v>
      </c>
      <c r="B50" s="29">
        <v>7800</v>
      </c>
      <c r="C50" s="31">
        <v>1.85</v>
      </c>
      <c r="D50" s="29">
        <v>14400</v>
      </c>
      <c r="E50" s="29"/>
      <c r="F50" s="29">
        <v>21900</v>
      </c>
      <c r="G50" s="31">
        <v>1.65</v>
      </c>
      <c r="H50" s="29">
        <v>36300</v>
      </c>
    </row>
    <row r="51" spans="1:8" ht="15">
      <c r="A51" s="36" t="s">
        <v>123</v>
      </c>
      <c r="B51" s="29">
        <v>3600</v>
      </c>
      <c r="C51" s="31">
        <v>2.85</v>
      </c>
      <c r="D51" s="29">
        <v>10200</v>
      </c>
      <c r="E51" s="29"/>
      <c r="F51" s="29">
        <v>14000</v>
      </c>
      <c r="G51" s="31">
        <v>1.15</v>
      </c>
      <c r="H51" s="29">
        <v>15800</v>
      </c>
    </row>
    <row r="52" spans="1:8" ht="15">
      <c r="A52" s="26" t="s">
        <v>124</v>
      </c>
      <c r="B52" s="29">
        <v>9700</v>
      </c>
      <c r="C52" s="31">
        <v>2.1</v>
      </c>
      <c r="D52" s="29">
        <v>20200</v>
      </c>
      <c r="E52" s="29"/>
      <c r="F52" s="29">
        <v>8600</v>
      </c>
      <c r="G52" s="31">
        <v>1.9</v>
      </c>
      <c r="H52" s="29">
        <v>16300</v>
      </c>
    </row>
    <row r="53" spans="1:8" ht="15">
      <c r="A53" s="26" t="s">
        <v>125</v>
      </c>
      <c r="B53" s="29">
        <v>18100</v>
      </c>
      <c r="C53" s="31">
        <v>2.25</v>
      </c>
      <c r="D53" s="29">
        <v>40800</v>
      </c>
      <c r="E53" s="29"/>
      <c r="F53" s="29">
        <v>99100</v>
      </c>
      <c r="G53" s="31">
        <v>1.5</v>
      </c>
      <c r="H53" s="29">
        <v>146700</v>
      </c>
    </row>
    <row r="54" spans="1:8" ht="15">
      <c r="A54" s="26" t="s">
        <v>126</v>
      </c>
      <c r="B54" s="27" t="s">
        <v>5</v>
      </c>
      <c r="C54" s="50" t="s">
        <v>5</v>
      </c>
      <c r="D54" s="27" t="s">
        <v>5</v>
      </c>
      <c r="E54" s="29"/>
      <c r="F54" s="27" t="s">
        <v>5</v>
      </c>
      <c r="G54" s="50" t="s">
        <v>5</v>
      </c>
      <c r="H54" s="27" t="s">
        <v>5</v>
      </c>
    </row>
    <row r="55" spans="1:8" ht="15">
      <c r="A55" s="26" t="s">
        <v>127</v>
      </c>
      <c r="B55" s="27">
        <v>700</v>
      </c>
      <c r="C55" s="50">
        <v>1.45</v>
      </c>
      <c r="D55" s="27">
        <v>1000</v>
      </c>
      <c r="E55" s="29"/>
      <c r="F55" s="27">
        <v>17800</v>
      </c>
      <c r="G55" s="28">
        <v>1.3</v>
      </c>
      <c r="H55" s="27">
        <v>23100</v>
      </c>
    </row>
    <row r="56" spans="1:8" ht="15">
      <c r="A56" s="26" t="s">
        <v>128</v>
      </c>
      <c r="B56" s="29">
        <v>5500</v>
      </c>
      <c r="C56" s="31">
        <v>2.35</v>
      </c>
      <c r="D56" s="29">
        <v>13000</v>
      </c>
      <c r="E56" s="29"/>
      <c r="F56" s="29">
        <v>16800</v>
      </c>
      <c r="G56" s="31">
        <v>1.35</v>
      </c>
      <c r="H56" s="29">
        <v>22500</v>
      </c>
    </row>
    <row r="57" spans="1:8" ht="15">
      <c r="A57" s="26" t="s">
        <v>129</v>
      </c>
      <c r="B57" s="29">
        <v>4400</v>
      </c>
      <c r="C57" s="31">
        <v>2.25</v>
      </c>
      <c r="D57" s="29">
        <v>10000</v>
      </c>
      <c r="E57" s="29"/>
      <c r="F57" s="29">
        <v>15000</v>
      </c>
      <c r="G57" s="31">
        <v>1.65</v>
      </c>
      <c r="H57" s="29">
        <v>24400</v>
      </c>
    </row>
    <row r="58" spans="1:8" ht="15">
      <c r="A58" s="26" t="s">
        <v>130</v>
      </c>
      <c r="B58" s="27">
        <v>800</v>
      </c>
      <c r="C58" s="28">
        <v>1.65</v>
      </c>
      <c r="D58" s="27">
        <v>1300</v>
      </c>
      <c r="E58" s="29"/>
      <c r="F58" s="27">
        <v>13700</v>
      </c>
      <c r="G58" s="50">
        <v>1</v>
      </c>
      <c r="H58" s="27">
        <v>13800</v>
      </c>
    </row>
    <row r="59" spans="1:8" ht="15">
      <c r="A59" s="26" t="s">
        <v>131</v>
      </c>
      <c r="B59" s="27" t="s">
        <v>4</v>
      </c>
      <c r="C59" s="50" t="s">
        <v>4</v>
      </c>
      <c r="D59" s="27" t="s">
        <v>4</v>
      </c>
      <c r="E59" s="29"/>
      <c r="F59" s="27">
        <v>500</v>
      </c>
      <c r="G59" s="50">
        <v>1.6</v>
      </c>
      <c r="H59" s="27">
        <v>800</v>
      </c>
    </row>
    <row r="60" spans="1:8" ht="15">
      <c r="A60" s="26" t="s">
        <v>132</v>
      </c>
      <c r="B60" s="29">
        <v>13100</v>
      </c>
      <c r="C60" s="31">
        <v>1.6</v>
      </c>
      <c r="D60" s="29">
        <v>21200</v>
      </c>
      <c r="E60" s="29"/>
      <c r="F60" s="29">
        <v>20800</v>
      </c>
      <c r="G60" s="31">
        <v>1.5</v>
      </c>
      <c r="H60" s="29">
        <v>31600</v>
      </c>
    </row>
    <row r="61" spans="1:8" ht="15">
      <c r="A61" s="26" t="s">
        <v>133</v>
      </c>
      <c r="B61" s="29">
        <v>6500</v>
      </c>
      <c r="C61" s="31">
        <v>2.75</v>
      </c>
      <c r="D61" s="29">
        <v>17900</v>
      </c>
      <c r="E61" s="29"/>
      <c r="F61" s="29">
        <v>4700</v>
      </c>
      <c r="G61" s="31">
        <v>1.9</v>
      </c>
      <c r="H61" s="29">
        <v>8900</v>
      </c>
    </row>
    <row r="62" spans="1:8" ht="15">
      <c r="A62" s="26" t="s">
        <v>134</v>
      </c>
      <c r="B62" s="27" t="s">
        <v>5</v>
      </c>
      <c r="C62" s="27" t="s">
        <v>5</v>
      </c>
      <c r="D62" s="27" t="s">
        <v>5</v>
      </c>
      <c r="E62" s="29"/>
      <c r="F62" s="27">
        <v>1500</v>
      </c>
      <c r="G62" s="50">
        <v>1.6</v>
      </c>
      <c r="H62" s="27">
        <v>2400</v>
      </c>
    </row>
    <row r="63" spans="1:8" ht="15">
      <c r="A63" s="26" t="s">
        <v>135</v>
      </c>
      <c r="B63" s="29">
        <v>13500</v>
      </c>
      <c r="C63" s="31">
        <v>1.75</v>
      </c>
      <c r="D63" s="29">
        <v>23600</v>
      </c>
      <c r="E63" s="29"/>
      <c r="F63" s="29">
        <v>14300</v>
      </c>
      <c r="G63" s="31">
        <v>1.9</v>
      </c>
      <c r="H63" s="29">
        <v>27300</v>
      </c>
    </row>
    <row r="64" spans="1:8" ht="15">
      <c r="A64" s="26" t="s">
        <v>136</v>
      </c>
      <c r="B64" s="29">
        <v>14200</v>
      </c>
      <c r="C64" s="31">
        <v>2.1</v>
      </c>
      <c r="D64" s="29">
        <v>29900</v>
      </c>
      <c r="E64" s="29"/>
      <c r="F64" s="29">
        <v>8200</v>
      </c>
      <c r="G64" s="31">
        <v>1.55</v>
      </c>
      <c r="H64" s="29">
        <v>12900</v>
      </c>
    </row>
    <row r="65" spans="1:8" ht="15">
      <c r="A65" s="26"/>
      <c r="B65" s="29"/>
      <c r="C65" s="31"/>
      <c r="D65" s="29"/>
      <c r="E65" s="29"/>
      <c r="F65" s="29"/>
      <c r="G65" s="31"/>
      <c r="H65" s="29"/>
    </row>
    <row r="66" spans="1:8" ht="15">
      <c r="A66" s="26" t="s">
        <v>137</v>
      </c>
      <c r="B66" s="29">
        <f>10800+600</f>
        <v>11400</v>
      </c>
      <c r="C66" s="31">
        <f>+(2.1+1.35)/2</f>
        <v>1.725</v>
      </c>
      <c r="D66" s="29">
        <f>22500+800</f>
        <v>23300</v>
      </c>
      <c r="E66" s="29"/>
      <c r="F66" s="27">
        <v>700</v>
      </c>
      <c r="G66" s="28">
        <v>2</v>
      </c>
      <c r="H66" s="27">
        <v>1400</v>
      </c>
    </row>
    <row r="67" spans="1:8" ht="15">
      <c r="A67" s="26"/>
      <c r="B67" s="29"/>
      <c r="C67" s="31"/>
      <c r="D67" s="29"/>
      <c r="E67" s="29"/>
      <c r="F67" s="29"/>
      <c r="G67" s="31"/>
      <c r="H67" s="29"/>
    </row>
    <row r="68" spans="1:8" ht="15">
      <c r="A68" s="26" t="s">
        <v>6</v>
      </c>
      <c r="B68" s="29">
        <v>15800</v>
      </c>
      <c r="C68" s="31">
        <v>2.5</v>
      </c>
      <c r="D68" s="29">
        <v>39800</v>
      </c>
      <c r="E68" s="29"/>
      <c r="F68" s="27">
        <v>0</v>
      </c>
      <c r="G68" s="27">
        <v>0</v>
      </c>
      <c r="H68" s="27">
        <v>0</v>
      </c>
    </row>
    <row r="69" spans="1:8" ht="15">
      <c r="A69" s="13"/>
      <c r="B69" s="34"/>
      <c r="C69" s="35"/>
      <c r="D69" s="34"/>
      <c r="E69" s="34"/>
      <c r="F69" s="34"/>
      <c r="G69" s="35"/>
      <c r="H69" s="34"/>
    </row>
    <row r="70" spans="1:8" ht="15">
      <c r="A70" s="20" t="s">
        <v>150</v>
      </c>
      <c r="B70" s="22"/>
      <c r="C70" s="38"/>
      <c r="D70" s="22"/>
      <c r="E70" s="22"/>
      <c r="F70" s="22"/>
      <c r="G70" s="38"/>
      <c r="H70" s="22"/>
    </row>
    <row r="71" spans="1:8" ht="15">
      <c r="A71" s="20" t="s">
        <v>151</v>
      </c>
      <c r="B71" s="22"/>
      <c r="C71" s="38"/>
      <c r="D71" s="22"/>
      <c r="E71" s="22"/>
      <c r="F71" s="22"/>
      <c r="G71" s="38"/>
      <c r="H71" s="22"/>
    </row>
    <row r="72" spans="1:8" ht="15">
      <c r="A72" s="20"/>
      <c r="B72" s="22"/>
      <c r="C72" s="38"/>
      <c r="D72" s="22"/>
      <c r="E72" s="36"/>
      <c r="F72" s="36"/>
      <c r="G72" s="37"/>
      <c r="H72" s="36"/>
    </row>
    <row r="73" spans="1:8" ht="44.25" customHeight="1">
      <c r="A73" s="65" t="s">
        <v>158</v>
      </c>
      <c r="B73" s="65"/>
      <c r="C73" s="65"/>
      <c r="D73" s="65"/>
      <c r="E73" s="65"/>
      <c r="F73" s="65"/>
      <c r="G73" s="65"/>
      <c r="H73" s="65"/>
    </row>
    <row r="74" spans="1:8" ht="15">
      <c r="A74" s="66" t="s">
        <v>181</v>
      </c>
      <c r="B74" s="36"/>
      <c r="C74" s="37"/>
      <c r="D74" s="36"/>
      <c r="E74" s="36"/>
      <c r="F74" s="36"/>
      <c r="G74" s="38"/>
      <c r="H74" s="22"/>
    </row>
    <row r="75" spans="1:8" ht="15">
      <c r="A75" s="20" t="s">
        <v>139</v>
      </c>
      <c r="B75" s="22"/>
      <c r="C75" s="38"/>
      <c r="D75" s="22"/>
      <c r="E75" s="22"/>
      <c r="F75" s="22"/>
      <c r="G75" s="38"/>
      <c r="H75" s="22"/>
    </row>
    <row r="76" spans="1:8" ht="15">
      <c r="A76" s="20"/>
      <c r="B76" s="22"/>
      <c r="C76" s="38"/>
      <c r="D76" s="22"/>
      <c r="E76" s="22"/>
      <c r="F76" s="22"/>
      <c r="G76" s="38"/>
      <c r="H76" s="22"/>
    </row>
    <row r="77" spans="1:8" ht="15">
      <c r="A77" s="20"/>
      <c r="B77" s="22"/>
      <c r="C77" s="38"/>
      <c r="D77" s="22"/>
      <c r="E77" s="22"/>
      <c r="F77" s="22"/>
      <c r="G77" s="38"/>
      <c r="H77" s="22"/>
    </row>
  </sheetData>
  <sheetProtection/>
  <mergeCells count="3">
    <mergeCell ref="B4:D4"/>
    <mergeCell ref="F4:H4"/>
    <mergeCell ref="A73:H73"/>
  </mergeCells>
  <hyperlinks>
    <hyperlink ref="A74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  <col min="6" max="8" width="13.77734375" style="0" customWidth="1"/>
    <col min="9" max="9" width="2.77734375" style="0" customWidth="1"/>
  </cols>
  <sheetData>
    <row r="1" spans="1:12" ht="20.25">
      <c r="A1" s="45" t="s">
        <v>11</v>
      </c>
      <c r="B1" s="45"/>
      <c r="C1" s="45"/>
      <c r="D1" s="45"/>
      <c r="E1" s="45"/>
      <c r="F1" s="47"/>
      <c r="G1" s="15"/>
      <c r="H1" s="20"/>
      <c r="I1" s="47"/>
      <c r="J1" s="20"/>
      <c r="K1" s="20"/>
      <c r="L1" s="20"/>
    </row>
    <row r="2" spans="1:12" ht="20.25">
      <c r="A2" s="46" t="s">
        <v>159</v>
      </c>
      <c r="B2" s="46"/>
      <c r="C2" s="46"/>
      <c r="D2" s="46"/>
      <c r="E2" s="46"/>
      <c r="F2" s="15"/>
      <c r="G2" s="15"/>
      <c r="H2" s="20"/>
      <c r="I2" s="47"/>
      <c r="J2" s="20"/>
      <c r="K2" s="20"/>
      <c r="L2" s="20"/>
    </row>
    <row r="3" spans="1:12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13"/>
      <c r="B4" s="61" t="s">
        <v>160</v>
      </c>
      <c r="C4" s="61"/>
      <c r="D4" s="62"/>
      <c r="E4" s="13"/>
      <c r="F4" s="61" t="s">
        <v>2</v>
      </c>
      <c r="G4" s="61"/>
      <c r="H4" s="62"/>
      <c r="I4" s="14"/>
      <c r="J4" s="63" t="s">
        <v>3</v>
      </c>
      <c r="K4" s="64"/>
      <c r="L4" s="64"/>
    </row>
    <row r="5" spans="1:12" ht="28.5">
      <c r="A5" s="15" t="s">
        <v>154</v>
      </c>
      <c r="B5" s="16" t="s">
        <v>142</v>
      </c>
      <c r="C5" s="16" t="s">
        <v>143</v>
      </c>
      <c r="D5" s="17" t="s">
        <v>144</v>
      </c>
      <c r="E5" s="55"/>
      <c r="F5" s="16" t="s">
        <v>142</v>
      </c>
      <c r="G5" s="16" t="s">
        <v>143</v>
      </c>
      <c r="H5" s="17" t="s">
        <v>144</v>
      </c>
      <c r="I5" s="18"/>
      <c r="J5" s="16" t="s">
        <v>142</v>
      </c>
      <c r="K5" s="16" t="s">
        <v>143</v>
      </c>
      <c r="L5" s="17" t="s">
        <v>144</v>
      </c>
    </row>
    <row r="6" spans="1:12" ht="15">
      <c r="A6" s="13"/>
      <c r="B6" s="19"/>
      <c r="C6" s="19"/>
      <c r="D6" s="19"/>
      <c r="E6" s="21"/>
      <c r="F6" s="19"/>
      <c r="G6" s="19"/>
      <c r="H6" s="19"/>
      <c r="I6" s="20"/>
      <c r="J6" s="20"/>
      <c r="K6" s="21"/>
      <c r="L6" s="20"/>
    </row>
    <row r="7" spans="1:12" ht="15">
      <c r="A7" s="15" t="s">
        <v>1</v>
      </c>
      <c r="B7" s="19">
        <f>SUM(B8:B68)</f>
        <v>1328100</v>
      </c>
      <c r="C7" s="48">
        <v>1.82</v>
      </c>
      <c r="D7" s="19">
        <f>SUM(D8:D68)</f>
        <v>2416800</v>
      </c>
      <c r="E7" s="15"/>
      <c r="F7" s="22">
        <v>350000</v>
      </c>
      <c r="G7" s="23">
        <v>2.3</v>
      </c>
      <c r="H7" s="22">
        <v>805000</v>
      </c>
      <c r="I7" s="19"/>
      <c r="J7" s="19">
        <f>SUM(J8:J68)</f>
        <v>1010000</v>
      </c>
      <c r="K7" s="48">
        <v>1.8</v>
      </c>
      <c r="L7" s="19">
        <f>SUM(L8:L68)</f>
        <v>1667000</v>
      </c>
    </row>
    <row r="8" spans="1:12" ht="15">
      <c r="A8" s="26" t="s">
        <v>80</v>
      </c>
      <c r="B8" s="29">
        <f aca="true" t="shared" si="0" ref="B8:B13">+F8+J8</f>
        <v>18300</v>
      </c>
      <c r="C8" s="51">
        <v>1.7</v>
      </c>
      <c r="D8" s="29">
        <f aca="true" t="shared" si="1" ref="D8:D13">+H8+L8</f>
        <v>31200</v>
      </c>
      <c r="E8" s="29"/>
      <c r="F8" s="29">
        <v>5100</v>
      </c>
      <c r="G8" s="31">
        <v>2.45</v>
      </c>
      <c r="H8" s="29">
        <v>12500</v>
      </c>
      <c r="I8" s="29"/>
      <c r="J8" s="29">
        <v>13200</v>
      </c>
      <c r="K8" s="31">
        <v>1.4</v>
      </c>
      <c r="L8" s="29">
        <v>18700</v>
      </c>
    </row>
    <row r="9" spans="1:12" ht="15">
      <c r="A9" s="26" t="s">
        <v>81</v>
      </c>
      <c r="B9" s="29">
        <f t="shared" si="0"/>
        <v>31400</v>
      </c>
      <c r="C9" s="51">
        <v>1.49</v>
      </c>
      <c r="D9" s="29">
        <f t="shared" si="1"/>
        <v>46800</v>
      </c>
      <c r="E9" s="29"/>
      <c r="F9" s="29">
        <v>3300</v>
      </c>
      <c r="G9" s="31">
        <v>2.05</v>
      </c>
      <c r="H9" s="29">
        <v>6800</v>
      </c>
      <c r="I9" s="29"/>
      <c r="J9" s="29">
        <v>28100</v>
      </c>
      <c r="K9" s="31">
        <v>1.4</v>
      </c>
      <c r="L9" s="29">
        <v>40000</v>
      </c>
    </row>
    <row r="10" spans="1:12" ht="15">
      <c r="A10" s="26" t="s">
        <v>82</v>
      </c>
      <c r="B10" s="29">
        <f t="shared" si="0"/>
        <v>20100</v>
      </c>
      <c r="C10" s="50">
        <v>1.23</v>
      </c>
      <c r="D10" s="29">
        <f t="shared" si="1"/>
        <v>24700</v>
      </c>
      <c r="E10" s="29"/>
      <c r="F10" s="27">
        <v>1500</v>
      </c>
      <c r="G10" s="28">
        <v>1.85</v>
      </c>
      <c r="H10" s="27">
        <v>2800</v>
      </c>
      <c r="I10" s="29"/>
      <c r="J10" s="27">
        <v>18600</v>
      </c>
      <c r="K10" s="28">
        <v>1.2</v>
      </c>
      <c r="L10" s="27">
        <v>21900</v>
      </c>
    </row>
    <row r="11" spans="1:12" ht="15">
      <c r="A11" s="26" t="s">
        <v>83</v>
      </c>
      <c r="B11" s="29">
        <f t="shared" si="0"/>
        <v>30900</v>
      </c>
      <c r="C11" s="51">
        <v>1.74</v>
      </c>
      <c r="D11" s="29">
        <f t="shared" si="1"/>
        <v>53800</v>
      </c>
      <c r="E11" s="29"/>
      <c r="F11" s="29">
        <v>5300</v>
      </c>
      <c r="G11" s="31">
        <v>2.35</v>
      </c>
      <c r="H11" s="29">
        <v>12500</v>
      </c>
      <c r="I11" s="29"/>
      <c r="J11" s="29">
        <v>25600</v>
      </c>
      <c r="K11" s="31">
        <v>1.6</v>
      </c>
      <c r="L11" s="29">
        <v>41300</v>
      </c>
    </row>
    <row r="12" spans="1:12" ht="15">
      <c r="A12" s="26" t="s">
        <v>84</v>
      </c>
      <c r="B12" s="29">
        <f t="shared" si="0"/>
        <v>32500</v>
      </c>
      <c r="C12" s="51">
        <v>2.61</v>
      </c>
      <c r="D12" s="29">
        <f t="shared" si="1"/>
        <v>84700</v>
      </c>
      <c r="E12" s="29"/>
      <c r="F12" s="29">
        <v>16800</v>
      </c>
      <c r="G12" s="31">
        <v>2.9</v>
      </c>
      <c r="H12" s="29">
        <v>48400</v>
      </c>
      <c r="I12" s="29"/>
      <c r="J12" s="29">
        <v>15700</v>
      </c>
      <c r="K12" s="31">
        <v>2.3</v>
      </c>
      <c r="L12" s="29">
        <v>36300</v>
      </c>
    </row>
    <row r="13" spans="1:12" ht="15">
      <c r="A13" s="26" t="s">
        <v>85</v>
      </c>
      <c r="B13" s="29">
        <f t="shared" si="0"/>
        <v>29700</v>
      </c>
      <c r="C13" s="51">
        <v>2.17</v>
      </c>
      <c r="D13" s="29">
        <f t="shared" si="1"/>
        <v>64500</v>
      </c>
      <c r="E13" s="29"/>
      <c r="F13" s="29">
        <v>7100</v>
      </c>
      <c r="G13" s="31">
        <v>2.3</v>
      </c>
      <c r="H13" s="29">
        <v>16400</v>
      </c>
      <c r="I13" s="29"/>
      <c r="J13" s="29">
        <v>22600</v>
      </c>
      <c r="K13" s="31">
        <v>2.15</v>
      </c>
      <c r="L13" s="29">
        <v>48100</v>
      </c>
    </row>
    <row r="14" spans="1:12" ht="15">
      <c r="A14" s="26" t="s">
        <v>86</v>
      </c>
      <c r="B14" s="29">
        <f>+F14+J14</f>
        <v>16600</v>
      </c>
      <c r="C14" s="50">
        <v>1.51</v>
      </c>
      <c r="D14" s="29">
        <f>+H14+L14</f>
        <v>25100</v>
      </c>
      <c r="E14" s="29"/>
      <c r="F14" s="27">
        <v>2600</v>
      </c>
      <c r="G14" s="28">
        <v>2.45</v>
      </c>
      <c r="H14" s="27">
        <v>6400</v>
      </c>
      <c r="I14" s="29"/>
      <c r="J14" s="27">
        <v>14000</v>
      </c>
      <c r="K14" s="28">
        <v>1.35</v>
      </c>
      <c r="L14" s="27">
        <v>18700</v>
      </c>
    </row>
    <row r="15" spans="1:12" ht="15">
      <c r="A15" s="26" t="s">
        <v>87</v>
      </c>
      <c r="B15" s="29">
        <f>+F15+J15</f>
        <v>45600</v>
      </c>
      <c r="C15" s="51">
        <v>1.93</v>
      </c>
      <c r="D15" s="29">
        <f>+H15+L15</f>
        <v>88100</v>
      </c>
      <c r="E15" s="29"/>
      <c r="F15" s="29">
        <v>8200</v>
      </c>
      <c r="G15" s="31">
        <v>1.95</v>
      </c>
      <c r="H15" s="29">
        <v>16100</v>
      </c>
      <c r="I15" s="29"/>
      <c r="J15" s="29">
        <v>37400</v>
      </c>
      <c r="K15" s="31">
        <v>1.95</v>
      </c>
      <c r="L15" s="29">
        <v>72000</v>
      </c>
    </row>
    <row r="16" spans="1:12" ht="15">
      <c r="A16" s="26" t="s">
        <v>88</v>
      </c>
      <c r="B16" s="27" t="s">
        <v>5</v>
      </c>
      <c r="C16" s="50" t="s">
        <v>5</v>
      </c>
      <c r="D16" s="50" t="s">
        <v>5</v>
      </c>
      <c r="E16" s="29"/>
      <c r="F16" s="50" t="s">
        <v>5</v>
      </c>
      <c r="G16" s="50" t="s">
        <v>5</v>
      </c>
      <c r="H16" s="50" t="s">
        <v>5</v>
      </c>
      <c r="I16" s="29"/>
      <c r="J16" s="50" t="s">
        <v>5</v>
      </c>
      <c r="K16" s="50" t="s">
        <v>5</v>
      </c>
      <c r="L16" s="50" t="s">
        <v>5</v>
      </c>
    </row>
    <row r="17" spans="1:12" ht="15">
      <c r="A17" s="26" t="s">
        <v>89</v>
      </c>
      <c r="B17" s="29">
        <f>+F17+J17</f>
        <v>18200</v>
      </c>
      <c r="C17" s="51">
        <v>1.77</v>
      </c>
      <c r="D17" s="29">
        <f>+H17+L17</f>
        <v>32200</v>
      </c>
      <c r="E17" s="29"/>
      <c r="F17" s="29">
        <v>3100</v>
      </c>
      <c r="G17" s="31">
        <v>2.2</v>
      </c>
      <c r="H17" s="29">
        <v>6800</v>
      </c>
      <c r="I17" s="29"/>
      <c r="J17" s="29">
        <v>15100</v>
      </c>
      <c r="K17" s="31">
        <v>1.7</v>
      </c>
      <c r="L17" s="29">
        <v>25400</v>
      </c>
    </row>
    <row r="18" spans="1:12" ht="15">
      <c r="A18" s="26" t="s">
        <v>90</v>
      </c>
      <c r="B18" s="29">
        <f>+F18+J18</f>
        <v>34200</v>
      </c>
      <c r="C18" s="51">
        <v>1.73</v>
      </c>
      <c r="D18" s="29">
        <f>+H18+L18</f>
        <v>59300</v>
      </c>
      <c r="E18" s="29"/>
      <c r="F18" s="29">
        <v>6300</v>
      </c>
      <c r="G18" s="31">
        <v>2.3</v>
      </c>
      <c r="H18" s="29">
        <v>14500</v>
      </c>
      <c r="I18" s="29"/>
      <c r="J18" s="29">
        <v>27900</v>
      </c>
      <c r="K18" s="31">
        <v>1.6</v>
      </c>
      <c r="L18" s="29">
        <v>44800</v>
      </c>
    </row>
    <row r="19" spans="1:12" ht="15">
      <c r="A19" s="26" t="s">
        <v>91</v>
      </c>
      <c r="B19" s="29">
        <f>+F19+J19</f>
        <v>39500</v>
      </c>
      <c r="C19" s="51">
        <v>1.37</v>
      </c>
      <c r="D19" s="29">
        <f>+H19+L19</f>
        <v>54100</v>
      </c>
      <c r="E19" s="29"/>
      <c r="F19" s="29">
        <v>3100</v>
      </c>
      <c r="G19" s="31">
        <v>2.5</v>
      </c>
      <c r="H19" s="29">
        <v>7700</v>
      </c>
      <c r="I19" s="29"/>
      <c r="J19" s="29">
        <v>36400</v>
      </c>
      <c r="K19" s="31">
        <v>1.25</v>
      </c>
      <c r="L19" s="29">
        <v>46400</v>
      </c>
    </row>
    <row r="20" spans="1:12" ht="15">
      <c r="A20" s="26" t="s">
        <v>92</v>
      </c>
      <c r="B20" s="29">
        <f>+F20+J20</f>
        <v>23800</v>
      </c>
      <c r="C20" s="51">
        <v>2.04</v>
      </c>
      <c r="D20" s="29">
        <f>+H20+L20</f>
        <v>48500</v>
      </c>
      <c r="E20" s="29"/>
      <c r="F20" s="29">
        <v>3300</v>
      </c>
      <c r="G20" s="31">
        <v>2.9</v>
      </c>
      <c r="H20" s="29">
        <v>9500</v>
      </c>
      <c r="I20" s="29"/>
      <c r="J20" s="29">
        <v>20500</v>
      </c>
      <c r="K20" s="31">
        <v>1.9</v>
      </c>
      <c r="L20" s="29">
        <v>39000</v>
      </c>
    </row>
    <row r="21" spans="1:12" ht="15">
      <c r="A21" s="26" t="s">
        <v>93</v>
      </c>
      <c r="B21" s="29">
        <f>+F21+J21</f>
        <v>34200</v>
      </c>
      <c r="C21" s="51">
        <v>1.77</v>
      </c>
      <c r="D21" s="29">
        <f>+H21+L21</f>
        <v>60600</v>
      </c>
      <c r="E21" s="29"/>
      <c r="F21" s="29">
        <v>6900</v>
      </c>
      <c r="G21" s="31">
        <v>1.95</v>
      </c>
      <c r="H21" s="29">
        <v>13400</v>
      </c>
      <c r="I21" s="29"/>
      <c r="J21" s="29">
        <v>27300</v>
      </c>
      <c r="K21" s="31">
        <v>1.75</v>
      </c>
      <c r="L21" s="29">
        <v>47200</v>
      </c>
    </row>
    <row r="22" spans="1:12" ht="15">
      <c r="A22" s="26" t="s">
        <v>94</v>
      </c>
      <c r="B22" s="27" t="s">
        <v>5</v>
      </c>
      <c r="C22" s="50" t="s">
        <v>5</v>
      </c>
      <c r="D22" s="50" t="s">
        <v>5</v>
      </c>
      <c r="E22" s="29"/>
      <c r="F22" s="50" t="s">
        <v>5</v>
      </c>
      <c r="G22" s="50" t="s">
        <v>5</v>
      </c>
      <c r="H22" s="50" t="s">
        <v>5</v>
      </c>
      <c r="I22" s="29"/>
      <c r="J22" s="50" t="s">
        <v>5</v>
      </c>
      <c r="K22" s="50" t="s">
        <v>5</v>
      </c>
      <c r="L22" s="50" t="s">
        <v>5</v>
      </c>
    </row>
    <row r="23" spans="1:12" ht="15">
      <c r="A23" s="26" t="s">
        <v>95</v>
      </c>
      <c r="B23" s="27" t="s">
        <v>5</v>
      </c>
      <c r="C23" s="50" t="s">
        <v>5</v>
      </c>
      <c r="D23" s="50" t="s">
        <v>5</v>
      </c>
      <c r="E23" s="29"/>
      <c r="F23" s="50" t="s">
        <v>5</v>
      </c>
      <c r="G23" s="50" t="s">
        <v>5</v>
      </c>
      <c r="H23" s="50" t="s">
        <v>5</v>
      </c>
      <c r="I23" s="29"/>
      <c r="J23" s="50" t="s">
        <v>5</v>
      </c>
      <c r="K23" s="50" t="s">
        <v>5</v>
      </c>
      <c r="L23" s="50" t="s">
        <v>5</v>
      </c>
    </row>
    <row r="24" spans="1:12" ht="15">
      <c r="A24" s="26" t="s">
        <v>96</v>
      </c>
      <c r="B24" s="29">
        <f>+F24+J24</f>
        <v>10700</v>
      </c>
      <c r="C24" s="51">
        <v>1.6</v>
      </c>
      <c r="D24" s="29">
        <f>+H24+L24</f>
        <v>17100</v>
      </c>
      <c r="E24" s="29"/>
      <c r="F24" s="29">
        <v>2500</v>
      </c>
      <c r="G24" s="31">
        <v>2</v>
      </c>
      <c r="H24" s="29">
        <v>5000</v>
      </c>
      <c r="I24" s="29"/>
      <c r="J24" s="29">
        <v>8200</v>
      </c>
      <c r="K24" s="31">
        <v>1.5</v>
      </c>
      <c r="L24" s="29">
        <v>12100</v>
      </c>
    </row>
    <row r="25" spans="1:12" ht="15">
      <c r="A25" s="26" t="s">
        <v>97</v>
      </c>
      <c r="B25" s="27" t="s">
        <v>4</v>
      </c>
      <c r="C25" s="50" t="s">
        <v>4</v>
      </c>
      <c r="D25" s="50" t="s">
        <v>4</v>
      </c>
      <c r="E25" s="29"/>
      <c r="F25" s="27">
        <v>8600</v>
      </c>
      <c r="G25" s="28">
        <v>2.6</v>
      </c>
      <c r="H25" s="27">
        <v>22500</v>
      </c>
      <c r="I25" s="29"/>
      <c r="J25" s="50" t="s">
        <v>4</v>
      </c>
      <c r="K25" s="50" t="s">
        <v>4</v>
      </c>
      <c r="L25" s="50" t="s">
        <v>4</v>
      </c>
    </row>
    <row r="26" spans="1:12" ht="15">
      <c r="A26" s="26" t="s">
        <v>98</v>
      </c>
      <c r="B26" s="29">
        <f>+F26+J26</f>
        <v>17300</v>
      </c>
      <c r="C26" s="50">
        <v>1.42</v>
      </c>
      <c r="D26" s="29">
        <f>+H26+L26</f>
        <v>24500</v>
      </c>
      <c r="E26" s="29"/>
      <c r="F26" s="27">
        <v>1400</v>
      </c>
      <c r="G26" s="28">
        <v>2.3</v>
      </c>
      <c r="H26" s="27">
        <v>3200</v>
      </c>
      <c r="I26" s="29"/>
      <c r="J26" s="27">
        <v>15900</v>
      </c>
      <c r="K26" s="28">
        <v>1.35</v>
      </c>
      <c r="L26" s="27">
        <v>21300</v>
      </c>
    </row>
    <row r="27" spans="1:12" ht="15">
      <c r="A27" s="26" t="s">
        <v>99</v>
      </c>
      <c r="B27" s="27" t="s">
        <v>5</v>
      </c>
      <c r="C27" s="50" t="s">
        <v>5</v>
      </c>
      <c r="D27" s="50" t="s">
        <v>5</v>
      </c>
      <c r="E27" s="29"/>
      <c r="F27" s="50" t="s">
        <v>5</v>
      </c>
      <c r="G27" s="50" t="s">
        <v>5</v>
      </c>
      <c r="H27" s="50" t="s">
        <v>5</v>
      </c>
      <c r="I27" s="29"/>
      <c r="J27" s="50" t="s">
        <v>5</v>
      </c>
      <c r="K27" s="50" t="s">
        <v>5</v>
      </c>
      <c r="L27" s="50" t="s">
        <v>5</v>
      </c>
    </row>
    <row r="28" spans="1:12" ht="15">
      <c r="A28" s="26" t="s">
        <v>100</v>
      </c>
      <c r="B28" s="29">
        <f>+F28+J28</f>
        <v>28800</v>
      </c>
      <c r="C28" s="51">
        <v>1.89</v>
      </c>
      <c r="D28" s="29">
        <f>+H28+L28</f>
        <v>54300</v>
      </c>
      <c r="E28" s="29"/>
      <c r="F28" s="29">
        <v>13500</v>
      </c>
      <c r="G28" s="31">
        <v>2.15</v>
      </c>
      <c r="H28" s="29">
        <v>28800</v>
      </c>
      <c r="I28" s="29"/>
      <c r="J28" s="29">
        <v>15300</v>
      </c>
      <c r="K28" s="31">
        <v>1.65</v>
      </c>
      <c r="L28" s="29">
        <v>25500</v>
      </c>
    </row>
    <row r="29" spans="1:12" ht="15">
      <c r="A29" s="26" t="s">
        <v>101</v>
      </c>
      <c r="B29" s="29">
        <f>+F29+J29</f>
        <v>81400</v>
      </c>
      <c r="C29" s="51">
        <v>1.74</v>
      </c>
      <c r="D29" s="29">
        <f>+H29+L29</f>
        <v>141800</v>
      </c>
      <c r="E29" s="29"/>
      <c r="F29" s="29">
        <v>14300</v>
      </c>
      <c r="G29" s="31">
        <v>2.05</v>
      </c>
      <c r="H29" s="29">
        <v>29600</v>
      </c>
      <c r="I29" s="29"/>
      <c r="J29" s="29">
        <v>67100</v>
      </c>
      <c r="K29" s="31">
        <v>1.65</v>
      </c>
      <c r="L29" s="29">
        <v>112200</v>
      </c>
    </row>
    <row r="30" spans="1:12" ht="15">
      <c r="A30" s="26" t="s">
        <v>102</v>
      </c>
      <c r="B30" s="29">
        <f>+F30+J30</f>
        <v>20100</v>
      </c>
      <c r="C30" s="51">
        <v>2.11</v>
      </c>
      <c r="D30" s="29">
        <f>+H30+L30</f>
        <v>42500</v>
      </c>
      <c r="E30" s="29"/>
      <c r="F30" s="29">
        <v>6900</v>
      </c>
      <c r="G30" s="31">
        <v>2.25</v>
      </c>
      <c r="H30" s="29">
        <v>15400</v>
      </c>
      <c r="I30" s="29"/>
      <c r="J30" s="29">
        <v>13200</v>
      </c>
      <c r="K30" s="31">
        <v>2.05</v>
      </c>
      <c r="L30" s="29">
        <v>27100</v>
      </c>
    </row>
    <row r="31" spans="1:12" ht="15">
      <c r="A31" s="26" t="s">
        <v>103</v>
      </c>
      <c r="B31" s="29">
        <f>+F31+J31</f>
        <v>20700</v>
      </c>
      <c r="C31" s="51">
        <v>2.32</v>
      </c>
      <c r="D31" s="29">
        <f>+H31+L31</f>
        <v>48000</v>
      </c>
      <c r="E31" s="29"/>
      <c r="F31" s="29">
        <v>12700</v>
      </c>
      <c r="G31" s="31">
        <v>2.75</v>
      </c>
      <c r="H31" s="29">
        <v>34800</v>
      </c>
      <c r="I31" s="29"/>
      <c r="J31" s="29">
        <v>8000</v>
      </c>
      <c r="K31" s="31">
        <v>1.65</v>
      </c>
      <c r="L31" s="29">
        <v>13200</v>
      </c>
    </row>
    <row r="32" spans="1:12" ht="15">
      <c r="A32" s="26" t="s">
        <v>104</v>
      </c>
      <c r="B32" s="29">
        <f aca="true" t="shared" si="2" ref="B32:B37">+F32+J32</f>
        <v>31500</v>
      </c>
      <c r="C32" s="51">
        <v>2.29</v>
      </c>
      <c r="D32" s="29">
        <f aca="true" t="shared" si="3" ref="D32:D37">+H32+L32</f>
        <v>72000</v>
      </c>
      <c r="E32" s="29"/>
      <c r="F32" s="29">
        <v>16300</v>
      </c>
      <c r="G32" s="31">
        <v>2.8</v>
      </c>
      <c r="H32" s="29">
        <v>45500</v>
      </c>
      <c r="I32" s="29"/>
      <c r="J32" s="29">
        <v>15200</v>
      </c>
      <c r="K32" s="31">
        <v>1.75</v>
      </c>
      <c r="L32" s="29">
        <v>26500</v>
      </c>
    </row>
    <row r="33" spans="1:12" ht="15">
      <c r="A33" s="26" t="s">
        <v>105</v>
      </c>
      <c r="B33" s="27" t="s">
        <v>4</v>
      </c>
      <c r="C33" s="50" t="s">
        <v>4</v>
      </c>
      <c r="D33" s="50" t="s">
        <v>4</v>
      </c>
      <c r="E33" s="29"/>
      <c r="F33" s="27">
        <v>3700</v>
      </c>
      <c r="G33" s="28">
        <v>2</v>
      </c>
      <c r="H33" s="27">
        <v>7400</v>
      </c>
      <c r="I33" s="29"/>
      <c r="J33" s="50" t="s">
        <v>4</v>
      </c>
      <c r="K33" s="50" t="s">
        <v>4</v>
      </c>
      <c r="L33" s="50" t="s">
        <v>4</v>
      </c>
    </row>
    <row r="34" spans="1:12" ht="15">
      <c r="A34" s="26" t="s">
        <v>106</v>
      </c>
      <c r="B34" s="29">
        <f t="shared" si="2"/>
        <v>32100</v>
      </c>
      <c r="C34" s="51">
        <v>2</v>
      </c>
      <c r="D34" s="29">
        <f t="shared" si="3"/>
        <v>64100</v>
      </c>
      <c r="E34" s="29"/>
      <c r="F34" s="29">
        <v>8600</v>
      </c>
      <c r="G34" s="31">
        <v>2.45</v>
      </c>
      <c r="H34" s="29">
        <v>20900</v>
      </c>
      <c r="I34" s="29"/>
      <c r="J34" s="29">
        <v>23500</v>
      </c>
      <c r="K34" s="31">
        <v>1.85</v>
      </c>
      <c r="L34" s="29">
        <v>43200</v>
      </c>
    </row>
    <row r="35" spans="1:12" ht="15">
      <c r="A35" s="26" t="s">
        <v>107</v>
      </c>
      <c r="B35" s="27" t="s">
        <v>4</v>
      </c>
      <c r="C35" s="50" t="s">
        <v>4</v>
      </c>
      <c r="D35" s="50" t="s">
        <v>4</v>
      </c>
      <c r="E35" s="29"/>
      <c r="F35" s="50" t="s">
        <v>4</v>
      </c>
      <c r="G35" s="50" t="s">
        <v>4</v>
      </c>
      <c r="H35" s="50" t="s">
        <v>4</v>
      </c>
      <c r="I35" s="29"/>
      <c r="J35" s="50" t="s">
        <v>4</v>
      </c>
      <c r="K35" s="50" t="s">
        <v>4</v>
      </c>
      <c r="L35" s="50" t="s">
        <v>4</v>
      </c>
    </row>
    <row r="36" spans="1:12" ht="15">
      <c r="A36" s="26" t="s">
        <v>108</v>
      </c>
      <c r="B36" s="29">
        <f t="shared" si="2"/>
        <v>27400</v>
      </c>
      <c r="C36" s="51">
        <v>1.99</v>
      </c>
      <c r="D36" s="29">
        <f t="shared" si="3"/>
        <v>54400</v>
      </c>
      <c r="E36" s="29"/>
      <c r="F36" s="29">
        <v>8000</v>
      </c>
      <c r="G36" s="31">
        <v>2.35</v>
      </c>
      <c r="H36" s="29">
        <v>18700</v>
      </c>
      <c r="I36" s="29"/>
      <c r="J36" s="29">
        <v>19400</v>
      </c>
      <c r="K36" s="31">
        <v>1.85</v>
      </c>
      <c r="L36" s="29">
        <v>35700</v>
      </c>
    </row>
    <row r="37" spans="1:12" ht="15">
      <c r="A37" s="26" t="s">
        <v>109</v>
      </c>
      <c r="B37" s="29">
        <f t="shared" si="2"/>
        <v>27900</v>
      </c>
      <c r="C37" s="51">
        <v>1.71</v>
      </c>
      <c r="D37" s="29">
        <f t="shared" si="3"/>
        <v>47800</v>
      </c>
      <c r="E37" s="29"/>
      <c r="F37" s="29">
        <v>6900</v>
      </c>
      <c r="G37" s="31">
        <v>2.15</v>
      </c>
      <c r="H37" s="29">
        <v>15000</v>
      </c>
      <c r="I37" s="29"/>
      <c r="J37" s="29">
        <v>21000</v>
      </c>
      <c r="K37" s="31">
        <v>1.55</v>
      </c>
      <c r="L37" s="29">
        <v>32800</v>
      </c>
    </row>
    <row r="38" spans="1:12" ht="15">
      <c r="A38" s="26" t="s">
        <v>110</v>
      </c>
      <c r="B38" s="29">
        <f aca="true" t="shared" si="4" ref="B38:B43">+F38+J38</f>
        <v>23500</v>
      </c>
      <c r="C38" s="51">
        <v>2.03</v>
      </c>
      <c r="D38" s="29">
        <f aca="true" t="shared" si="5" ref="D38:D43">+H38+L38</f>
        <v>47800</v>
      </c>
      <c r="E38" s="29"/>
      <c r="F38" s="29">
        <v>12400</v>
      </c>
      <c r="G38" s="31">
        <v>2</v>
      </c>
      <c r="H38" s="29">
        <v>25000</v>
      </c>
      <c r="I38" s="29"/>
      <c r="J38" s="29">
        <v>11100</v>
      </c>
      <c r="K38" s="31">
        <v>2.05</v>
      </c>
      <c r="L38" s="29">
        <v>22800</v>
      </c>
    </row>
    <row r="39" spans="1:12" ht="15">
      <c r="A39" s="26" t="s">
        <v>111</v>
      </c>
      <c r="B39" s="29">
        <f t="shared" si="4"/>
        <v>23700</v>
      </c>
      <c r="C39" s="51">
        <v>2.06</v>
      </c>
      <c r="D39" s="29">
        <f t="shared" si="5"/>
        <v>48900</v>
      </c>
      <c r="E39" s="29"/>
      <c r="F39" s="29">
        <v>16100</v>
      </c>
      <c r="G39" s="31">
        <v>2.15</v>
      </c>
      <c r="H39" s="29">
        <v>34500</v>
      </c>
      <c r="I39" s="29"/>
      <c r="J39" s="29">
        <v>7600</v>
      </c>
      <c r="K39" s="31">
        <v>1.9</v>
      </c>
      <c r="L39" s="29">
        <v>14400</v>
      </c>
    </row>
    <row r="40" spans="1:12" ht="15">
      <c r="A40" s="26" t="s">
        <v>112</v>
      </c>
      <c r="B40" s="29">
        <f t="shared" si="4"/>
        <v>26000</v>
      </c>
      <c r="C40" s="51">
        <v>1.45</v>
      </c>
      <c r="D40" s="29">
        <f t="shared" si="5"/>
        <v>37800</v>
      </c>
      <c r="E40" s="29"/>
      <c r="F40" s="29">
        <v>2400</v>
      </c>
      <c r="G40" s="31">
        <v>2.3</v>
      </c>
      <c r="H40" s="29">
        <v>5500</v>
      </c>
      <c r="I40" s="29"/>
      <c r="J40" s="29">
        <v>23600</v>
      </c>
      <c r="K40" s="31">
        <v>1.35</v>
      </c>
      <c r="L40" s="29">
        <v>32300</v>
      </c>
    </row>
    <row r="41" spans="1:12" ht="15">
      <c r="A41" s="26" t="s">
        <v>113</v>
      </c>
      <c r="B41" s="29">
        <f t="shared" si="4"/>
        <v>10200</v>
      </c>
      <c r="C41" s="51">
        <v>1.82</v>
      </c>
      <c r="D41" s="29">
        <f t="shared" si="5"/>
        <v>18600</v>
      </c>
      <c r="E41" s="29"/>
      <c r="F41" s="29">
        <v>5200</v>
      </c>
      <c r="G41" s="31">
        <v>2.15</v>
      </c>
      <c r="H41" s="29">
        <v>11100</v>
      </c>
      <c r="I41" s="29"/>
      <c r="J41" s="29">
        <v>5000</v>
      </c>
      <c r="K41" s="31">
        <v>1.5</v>
      </c>
      <c r="L41" s="29">
        <v>7500</v>
      </c>
    </row>
    <row r="42" spans="1:12" ht="15">
      <c r="A42" s="26" t="s">
        <v>114</v>
      </c>
      <c r="B42" s="29">
        <f t="shared" si="4"/>
        <v>20300</v>
      </c>
      <c r="C42" s="51">
        <v>1.85</v>
      </c>
      <c r="D42" s="29">
        <f t="shared" si="5"/>
        <v>37600</v>
      </c>
      <c r="E42" s="29"/>
      <c r="F42" s="29">
        <v>2900</v>
      </c>
      <c r="G42" s="31">
        <v>2.7</v>
      </c>
      <c r="H42" s="29">
        <v>7900</v>
      </c>
      <c r="I42" s="29"/>
      <c r="J42" s="29">
        <v>17400</v>
      </c>
      <c r="K42" s="31">
        <v>1.7</v>
      </c>
      <c r="L42" s="29">
        <v>29700</v>
      </c>
    </row>
    <row r="43" spans="1:12" ht="15">
      <c r="A43" s="26" t="s">
        <v>115</v>
      </c>
      <c r="B43" s="29">
        <f t="shared" si="4"/>
        <v>39100</v>
      </c>
      <c r="C43" s="51">
        <v>1.85</v>
      </c>
      <c r="D43" s="29">
        <f t="shared" si="5"/>
        <v>72200</v>
      </c>
      <c r="E43" s="29"/>
      <c r="F43" s="29">
        <v>14400</v>
      </c>
      <c r="G43" s="31">
        <v>2.15</v>
      </c>
      <c r="H43" s="29">
        <v>30800</v>
      </c>
      <c r="I43" s="29"/>
      <c r="J43" s="29">
        <v>24700</v>
      </c>
      <c r="K43" s="31">
        <v>1.7</v>
      </c>
      <c r="L43" s="29">
        <v>41400</v>
      </c>
    </row>
    <row r="44" spans="1:12" ht="15">
      <c r="A44" s="26" t="s">
        <v>116</v>
      </c>
      <c r="B44" s="27" t="s">
        <v>4</v>
      </c>
      <c r="C44" s="50" t="s">
        <v>4</v>
      </c>
      <c r="D44" s="50" t="s">
        <v>4</v>
      </c>
      <c r="E44" s="29"/>
      <c r="F44" s="50" t="s">
        <v>4</v>
      </c>
      <c r="G44" s="50" t="s">
        <v>4</v>
      </c>
      <c r="H44" s="50" t="s">
        <v>4</v>
      </c>
      <c r="I44" s="29"/>
      <c r="J44" s="27">
        <v>500</v>
      </c>
      <c r="K44" s="28">
        <v>1.2</v>
      </c>
      <c r="L44" s="27">
        <v>600</v>
      </c>
    </row>
    <row r="45" spans="1:12" ht="15">
      <c r="A45" s="26" t="s">
        <v>117</v>
      </c>
      <c r="B45" s="29">
        <f aca="true" t="shared" si="6" ref="B45:B68">+F45+J45</f>
        <v>20800</v>
      </c>
      <c r="C45" s="51">
        <v>1.82</v>
      </c>
      <c r="D45" s="29">
        <f>+H45+L45</f>
        <v>37800</v>
      </c>
      <c r="E45" s="29"/>
      <c r="F45" s="29">
        <v>6800</v>
      </c>
      <c r="G45" s="31">
        <v>1.8</v>
      </c>
      <c r="H45" s="29">
        <v>12200</v>
      </c>
      <c r="I45" s="29"/>
      <c r="J45" s="29">
        <v>14000</v>
      </c>
      <c r="K45" s="31">
        <v>1.85</v>
      </c>
      <c r="L45" s="29">
        <v>25600</v>
      </c>
    </row>
    <row r="46" spans="1:12" ht="15">
      <c r="A46" s="26" t="s">
        <v>118</v>
      </c>
      <c r="B46" s="27">
        <v>0</v>
      </c>
      <c r="C46" s="27">
        <v>0</v>
      </c>
      <c r="D46" s="27">
        <v>0</v>
      </c>
      <c r="E46" s="29"/>
      <c r="F46" s="27">
        <v>0</v>
      </c>
      <c r="G46" s="27">
        <v>0</v>
      </c>
      <c r="H46" s="27">
        <v>0</v>
      </c>
      <c r="I46" s="29"/>
      <c r="J46" s="27">
        <v>0</v>
      </c>
      <c r="K46" s="27">
        <v>0</v>
      </c>
      <c r="L46" s="27">
        <v>0</v>
      </c>
    </row>
    <row r="47" spans="1:12" ht="15">
      <c r="A47" s="26" t="s">
        <v>119</v>
      </c>
      <c r="B47" s="57">
        <f>+F47+J47</f>
        <v>75100</v>
      </c>
      <c r="C47" s="51">
        <v>1.65</v>
      </c>
      <c r="D47" s="29">
        <f aca="true" t="shared" si="7" ref="D47:D53">+H47+L47</f>
        <v>123600</v>
      </c>
      <c r="E47" s="29"/>
      <c r="F47" s="29">
        <v>13700</v>
      </c>
      <c r="G47" s="31">
        <v>1.9</v>
      </c>
      <c r="H47" s="29">
        <v>25700</v>
      </c>
      <c r="I47" s="29"/>
      <c r="J47" s="29">
        <v>61400</v>
      </c>
      <c r="K47" s="31">
        <v>1.6</v>
      </c>
      <c r="L47" s="29">
        <v>97900</v>
      </c>
    </row>
    <row r="48" spans="1:12" ht="15">
      <c r="A48" s="26" t="s">
        <v>120</v>
      </c>
      <c r="B48" s="29">
        <f t="shared" si="6"/>
        <v>12400</v>
      </c>
      <c r="C48" s="51">
        <v>1.65</v>
      </c>
      <c r="D48" s="29">
        <f t="shared" si="7"/>
        <v>20500</v>
      </c>
      <c r="E48" s="29"/>
      <c r="F48" s="29">
        <v>4500</v>
      </c>
      <c r="G48" s="31">
        <v>2.05</v>
      </c>
      <c r="H48" s="29">
        <v>9300</v>
      </c>
      <c r="I48" s="29"/>
      <c r="J48" s="29">
        <v>7900</v>
      </c>
      <c r="K48" s="31">
        <v>1.4</v>
      </c>
      <c r="L48" s="29">
        <v>11200</v>
      </c>
    </row>
    <row r="49" spans="1:12" ht="15">
      <c r="A49" s="26" t="s">
        <v>121</v>
      </c>
      <c r="B49" s="57">
        <f>+F49+J49</f>
        <v>6600</v>
      </c>
      <c r="C49" s="51">
        <v>1.46</v>
      </c>
      <c r="D49" s="29">
        <f t="shared" si="7"/>
        <v>9900</v>
      </c>
      <c r="E49" s="29"/>
      <c r="F49" s="29">
        <v>1300</v>
      </c>
      <c r="G49" s="31">
        <v>1.85</v>
      </c>
      <c r="H49" s="29">
        <v>2400</v>
      </c>
      <c r="I49" s="29"/>
      <c r="J49" s="29">
        <v>5300</v>
      </c>
      <c r="K49" s="31">
        <v>1.4</v>
      </c>
      <c r="L49" s="29">
        <v>7500</v>
      </c>
    </row>
    <row r="50" spans="1:12" ht="15">
      <c r="A50" s="26" t="s">
        <v>122</v>
      </c>
      <c r="B50" s="29">
        <f t="shared" si="6"/>
        <v>25300</v>
      </c>
      <c r="C50" s="51">
        <v>1.76</v>
      </c>
      <c r="D50" s="29">
        <f t="shared" si="7"/>
        <v>44500</v>
      </c>
      <c r="E50" s="29"/>
      <c r="F50" s="29">
        <v>6100</v>
      </c>
      <c r="G50" s="31">
        <v>2.6</v>
      </c>
      <c r="H50" s="29">
        <v>16000</v>
      </c>
      <c r="I50" s="29"/>
      <c r="J50" s="29">
        <v>19200</v>
      </c>
      <c r="K50" s="31">
        <v>1.5</v>
      </c>
      <c r="L50" s="29">
        <v>28500</v>
      </c>
    </row>
    <row r="51" spans="1:12" ht="15">
      <c r="A51" s="36" t="s">
        <v>123</v>
      </c>
      <c r="B51" s="29">
        <f t="shared" si="6"/>
        <v>14600</v>
      </c>
      <c r="C51" s="51">
        <v>1.77</v>
      </c>
      <c r="D51" s="29">
        <f t="shared" si="7"/>
        <v>25900</v>
      </c>
      <c r="E51" s="29"/>
      <c r="F51" s="29">
        <v>2700</v>
      </c>
      <c r="G51" s="31">
        <v>2.3</v>
      </c>
      <c r="H51" s="29">
        <v>6200</v>
      </c>
      <c r="I51" s="29"/>
      <c r="J51" s="29">
        <v>11900</v>
      </c>
      <c r="K51" s="31">
        <v>1.65</v>
      </c>
      <c r="L51" s="29">
        <v>19700</v>
      </c>
    </row>
    <row r="52" spans="1:12" ht="15">
      <c r="A52" s="26" t="s">
        <v>124</v>
      </c>
      <c r="B52" s="29">
        <f t="shared" si="6"/>
        <v>16700</v>
      </c>
      <c r="C52" s="51">
        <v>2.14</v>
      </c>
      <c r="D52" s="29">
        <f t="shared" si="7"/>
        <v>35700</v>
      </c>
      <c r="E52" s="29"/>
      <c r="F52" s="29">
        <v>5900</v>
      </c>
      <c r="G52" s="31">
        <v>2.7</v>
      </c>
      <c r="H52" s="29">
        <v>15900</v>
      </c>
      <c r="I52" s="29"/>
      <c r="J52" s="29">
        <v>10800</v>
      </c>
      <c r="K52" s="31">
        <v>1.85</v>
      </c>
      <c r="L52" s="29">
        <v>19800</v>
      </c>
    </row>
    <row r="53" spans="1:12" ht="15">
      <c r="A53" s="26" t="s">
        <v>125</v>
      </c>
      <c r="B53" s="29">
        <f t="shared" si="6"/>
        <v>113000</v>
      </c>
      <c r="C53" s="51">
        <v>1.67</v>
      </c>
      <c r="D53" s="29">
        <f t="shared" si="7"/>
        <v>188200</v>
      </c>
      <c r="E53" s="29"/>
      <c r="F53" s="29">
        <v>14100</v>
      </c>
      <c r="G53" s="31">
        <v>2.15</v>
      </c>
      <c r="H53" s="29">
        <v>30100</v>
      </c>
      <c r="I53" s="29"/>
      <c r="J53" s="29">
        <v>98900</v>
      </c>
      <c r="K53" s="31">
        <v>1.6</v>
      </c>
      <c r="L53" s="29">
        <v>158100</v>
      </c>
    </row>
    <row r="54" spans="1:12" ht="15">
      <c r="A54" s="26" t="s">
        <v>126</v>
      </c>
      <c r="B54" s="27" t="s">
        <v>5</v>
      </c>
      <c r="C54" s="50" t="s">
        <v>5</v>
      </c>
      <c r="D54" s="50" t="s">
        <v>5</v>
      </c>
      <c r="E54" s="29"/>
      <c r="F54" s="50" t="s">
        <v>5</v>
      </c>
      <c r="G54" s="50" t="s">
        <v>5</v>
      </c>
      <c r="H54" s="50" t="s">
        <v>5</v>
      </c>
      <c r="I54" s="29"/>
      <c r="J54" s="50" t="s">
        <v>5</v>
      </c>
      <c r="K54" s="50" t="s">
        <v>5</v>
      </c>
      <c r="L54" s="50" t="s">
        <v>5</v>
      </c>
    </row>
    <row r="55" spans="1:12" ht="15">
      <c r="A55" s="26" t="s">
        <v>127</v>
      </c>
      <c r="B55" s="27" t="s">
        <v>4</v>
      </c>
      <c r="C55" s="50" t="s">
        <v>4</v>
      </c>
      <c r="D55" s="50" t="s">
        <v>4</v>
      </c>
      <c r="E55" s="29"/>
      <c r="F55" s="50" t="s">
        <v>4</v>
      </c>
      <c r="G55" s="50" t="s">
        <v>4</v>
      </c>
      <c r="H55" s="50" t="s">
        <v>4</v>
      </c>
      <c r="I55" s="29"/>
      <c r="J55" s="27">
        <v>18100</v>
      </c>
      <c r="K55" s="28">
        <v>1.25</v>
      </c>
      <c r="L55" s="27">
        <v>22700</v>
      </c>
    </row>
    <row r="56" spans="1:12" ht="15">
      <c r="A56" s="26" t="s">
        <v>128</v>
      </c>
      <c r="B56" s="29">
        <f t="shared" si="6"/>
        <v>21100</v>
      </c>
      <c r="C56" s="51">
        <v>1.63</v>
      </c>
      <c r="D56" s="29">
        <f aca="true" t="shared" si="8" ref="D56:D61">+H56+L56</f>
        <v>34300</v>
      </c>
      <c r="E56" s="29"/>
      <c r="F56" s="29">
        <v>3800</v>
      </c>
      <c r="G56" s="31">
        <v>2.25</v>
      </c>
      <c r="H56" s="29">
        <v>8600</v>
      </c>
      <c r="I56" s="29"/>
      <c r="J56" s="29">
        <v>17300</v>
      </c>
      <c r="K56" s="31">
        <v>1.5</v>
      </c>
      <c r="L56" s="29">
        <v>25700</v>
      </c>
    </row>
    <row r="57" spans="1:12" ht="15">
      <c r="A57" s="26" t="s">
        <v>129</v>
      </c>
      <c r="B57" s="29">
        <f t="shared" si="6"/>
        <v>22000</v>
      </c>
      <c r="C57" s="51">
        <v>1.78</v>
      </c>
      <c r="D57" s="29">
        <f t="shared" si="8"/>
        <v>39200</v>
      </c>
      <c r="E57" s="29"/>
      <c r="F57" s="29">
        <v>3900</v>
      </c>
      <c r="G57" s="31">
        <v>2.45</v>
      </c>
      <c r="H57" s="29">
        <v>9600</v>
      </c>
      <c r="I57" s="29"/>
      <c r="J57" s="29">
        <v>18100</v>
      </c>
      <c r="K57" s="31">
        <v>1.65</v>
      </c>
      <c r="L57" s="29">
        <v>29600</v>
      </c>
    </row>
    <row r="58" spans="1:12" ht="15">
      <c r="A58" s="26" t="s">
        <v>130</v>
      </c>
      <c r="B58" s="27" t="s">
        <v>4</v>
      </c>
      <c r="C58" s="27" t="s">
        <v>4</v>
      </c>
      <c r="D58" s="50" t="s">
        <v>4</v>
      </c>
      <c r="E58" s="29"/>
      <c r="F58" s="27">
        <v>1000</v>
      </c>
      <c r="G58" s="28">
        <v>2</v>
      </c>
      <c r="H58" s="27">
        <v>2000</v>
      </c>
      <c r="I58" s="29"/>
      <c r="J58" s="50" t="s">
        <v>4</v>
      </c>
      <c r="K58" s="50" t="s">
        <v>4</v>
      </c>
      <c r="L58" s="50" t="s">
        <v>4</v>
      </c>
    </row>
    <row r="59" spans="1:12" ht="15">
      <c r="A59" s="26" t="s">
        <v>131</v>
      </c>
      <c r="B59" s="27" t="s">
        <v>5</v>
      </c>
      <c r="C59" s="50" t="s">
        <v>5</v>
      </c>
      <c r="D59" s="50" t="s">
        <v>5</v>
      </c>
      <c r="E59" s="29"/>
      <c r="F59" s="50" t="s">
        <v>5</v>
      </c>
      <c r="G59" s="50" t="s">
        <v>5</v>
      </c>
      <c r="H59" s="50" t="s">
        <v>5</v>
      </c>
      <c r="I59" s="29"/>
      <c r="J59" s="50" t="s">
        <v>5</v>
      </c>
      <c r="K59" s="50" t="s">
        <v>5</v>
      </c>
      <c r="L59" s="50" t="s">
        <v>5</v>
      </c>
    </row>
    <row r="60" spans="1:12" ht="15">
      <c r="A60" s="26" t="s">
        <v>132</v>
      </c>
      <c r="B60" s="29">
        <f t="shared" si="6"/>
        <v>28900</v>
      </c>
      <c r="C60" s="51">
        <v>1.96</v>
      </c>
      <c r="D60" s="29">
        <f t="shared" si="8"/>
        <v>56700</v>
      </c>
      <c r="E60" s="29"/>
      <c r="F60" s="29">
        <v>12400</v>
      </c>
      <c r="G60" s="31">
        <v>2.15</v>
      </c>
      <c r="H60" s="29">
        <v>26700</v>
      </c>
      <c r="I60" s="29"/>
      <c r="J60" s="29">
        <v>16500</v>
      </c>
      <c r="K60" s="31">
        <v>1.8</v>
      </c>
      <c r="L60" s="29">
        <v>30000</v>
      </c>
    </row>
    <row r="61" spans="1:12" ht="15">
      <c r="A61" s="26" t="s">
        <v>133</v>
      </c>
      <c r="B61" s="29">
        <f t="shared" si="6"/>
        <v>13000</v>
      </c>
      <c r="C61" s="51">
        <v>2.06</v>
      </c>
      <c r="D61" s="29">
        <f t="shared" si="8"/>
        <v>26800</v>
      </c>
      <c r="E61" s="29"/>
      <c r="F61" s="29">
        <v>6800</v>
      </c>
      <c r="G61" s="31">
        <v>2.15</v>
      </c>
      <c r="H61" s="29">
        <v>14500</v>
      </c>
      <c r="I61" s="29"/>
      <c r="J61" s="29">
        <v>6200</v>
      </c>
      <c r="K61" s="31">
        <v>2</v>
      </c>
      <c r="L61" s="29">
        <v>12300</v>
      </c>
    </row>
    <row r="62" spans="1:12" ht="15">
      <c r="A62" s="26" t="s">
        <v>134</v>
      </c>
      <c r="B62" s="27" t="s">
        <v>4</v>
      </c>
      <c r="C62" s="50" t="s">
        <v>4</v>
      </c>
      <c r="D62" s="50" t="s">
        <v>4</v>
      </c>
      <c r="E62" s="29"/>
      <c r="F62" s="50" t="s">
        <v>4</v>
      </c>
      <c r="G62" s="50" t="s">
        <v>4</v>
      </c>
      <c r="H62" s="50" t="s">
        <v>4</v>
      </c>
      <c r="I62" s="29"/>
      <c r="J62" s="50" t="s">
        <v>4</v>
      </c>
      <c r="K62" s="50" t="s">
        <v>4</v>
      </c>
      <c r="L62" s="50" t="s">
        <v>4</v>
      </c>
    </row>
    <row r="63" spans="1:12" ht="15">
      <c r="A63" s="26" t="s">
        <v>135</v>
      </c>
      <c r="B63" s="29">
        <f t="shared" si="6"/>
        <v>32800</v>
      </c>
      <c r="C63" s="51">
        <v>2.17</v>
      </c>
      <c r="D63" s="29">
        <f>+H63+L63</f>
        <v>71100</v>
      </c>
      <c r="E63" s="29"/>
      <c r="F63" s="29">
        <v>15000</v>
      </c>
      <c r="G63" s="31">
        <v>2.4</v>
      </c>
      <c r="H63" s="29">
        <v>35700</v>
      </c>
      <c r="I63" s="29"/>
      <c r="J63" s="29">
        <v>17800</v>
      </c>
      <c r="K63" s="31">
        <v>2</v>
      </c>
      <c r="L63" s="29">
        <v>35400</v>
      </c>
    </row>
    <row r="64" spans="1:12" ht="15">
      <c r="A64" s="26" t="s">
        <v>136</v>
      </c>
      <c r="B64" s="29">
        <f t="shared" si="6"/>
        <v>24500</v>
      </c>
      <c r="C64" s="51">
        <v>1.96</v>
      </c>
      <c r="D64" s="29">
        <f>+H64+L64</f>
        <v>47900</v>
      </c>
      <c r="E64" s="29"/>
      <c r="F64" s="29">
        <v>11400</v>
      </c>
      <c r="G64" s="31">
        <v>2.55</v>
      </c>
      <c r="H64" s="29">
        <v>29300</v>
      </c>
      <c r="I64" s="29"/>
      <c r="J64" s="29">
        <v>13100</v>
      </c>
      <c r="K64" s="31">
        <v>1.4</v>
      </c>
      <c r="L64" s="29">
        <v>18600</v>
      </c>
    </row>
    <row r="65" spans="1:12" ht="15">
      <c r="A65" s="26"/>
      <c r="B65" s="29"/>
      <c r="C65" s="51"/>
      <c r="D65" s="29"/>
      <c r="E65" s="29"/>
      <c r="F65" s="29"/>
      <c r="G65" s="31"/>
      <c r="H65" s="29"/>
      <c r="I65" s="29"/>
      <c r="J65" s="29"/>
      <c r="K65" s="31"/>
      <c r="L65" s="29"/>
    </row>
    <row r="66" spans="1:12" ht="15">
      <c r="A66" s="26" t="s">
        <v>137</v>
      </c>
      <c r="B66" s="57">
        <f>+F66+J66</f>
        <v>32200</v>
      </c>
      <c r="C66" s="51">
        <v>1.3</v>
      </c>
      <c r="D66" s="57">
        <f>+H66+L66</f>
        <v>51800</v>
      </c>
      <c r="E66" s="20"/>
      <c r="F66" s="29">
        <v>1400</v>
      </c>
      <c r="G66" s="31">
        <v>1</v>
      </c>
      <c r="H66" s="29">
        <v>1400</v>
      </c>
      <c r="I66" s="29"/>
      <c r="J66" s="29">
        <f>16500+14300</f>
        <v>30800</v>
      </c>
      <c r="K66" s="31">
        <v>1.35</v>
      </c>
      <c r="L66" s="29">
        <f>22200+28200</f>
        <v>50400</v>
      </c>
    </row>
    <row r="67" spans="1:12" ht="15">
      <c r="A67" s="26"/>
      <c r="B67" s="29"/>
      <c r="C67" s="51"/>
      <c r="D67" s="29"/>
      <c r="E67" s="29"/>
      <c r="F67" s="29"/>
      <c r="G67" s="31"/>
      <c r="H67" s="29"/>
      <c r="I67" s="29"/>
      <c r="J67" s="29"/>
      <c r="K67" s="31"/>
      <c r="L67" s="29"/>
    </row>
    <row r="68" spans="1:12" ht="15">
      <c r="A68" s="26" t="s">
        <v>6</v>
      </c>
      <c r="B68" s="29">
        <f t="shared" si="6"/>
        <v>53400</v>
      </c>
      <c r="C68" s="51">
        <v>1.87</v>
      </c>
      <c r="D68" s="29">
        <f>+H68+L68</f>
        <v>99900</v>
      </c>
      <c r="E68" s="29"/>
      <c r="F68" s="29">
        <v>9800</v>
      </c>
      <c r="G68" s="31">
        <v>2.45</v>
      </c>
      <c r="H68" s="29">
        <v>24000</v>
      </c>
      <c r="I68" s="29"/>
      <c r="J68" s="29">
        <v>43600</v>
      </c>
      <c r="K68" s="31">
        <v>1.75</v>
      </c>
      <c r="L68" s="29">
        <v>75900</v>
      </c>
    </row>
    <row r="69" spans="1:12" ht="15">
      <c r="A69" s="13"/>
      <c r="B69" s="34"/>
      <c r="C69" s="35"/>
      <c r="D69" s="34"/>
      <c r="E69" s="34"/>
      <c r="F69" s="34"/>
      <c r="G69" s="35"/>
      <c r="H69" s="34"/>
      <c r="I69" s="34"/>
      <c r="J69" s="34"/>
      <c r="K69" s="35"/>
      <c r="L69" s="34"/>
    </row>
    <row r="70" spans="1:12" ht="15">
      <c r="A70" s="20" t="s">
        <v>161</v>
      </c>
      <c r="B70" s="22"/>
      <c r="C70" s="38"/>
      <c r="D70" s="22"/>
      <c r="E70" s="22"/>
      <c r="F70" s="22"/>
      <c r="G70" s="38"/>
      <c r="H70" s="22"/>
      <c r="I70" s="22"/>
      <c r="J70" s="22"/>
      <c r="K70" s="38"/>
      <c r="L70" s="22"/>
    </row>
    <row r="71" spans="1:12" ht="15">
      <c r="A71" s="20" t="s">
        <v>162</v>
      </c>
      <c r="B71" s="22"/>
      <c r="C71" s="38"/>
      <c r="D71" s="22"/>
      <c r="E71" s="22"/>
      <c r="F71" s="22"/>
      <c r="G71" s="38"/>
      <c r="H71" s="22"/>
      <c r="I71" s="22"/>
      <c r="J71" s="22"/>
      <c r="K71" s="38"/>
      <c r="L71" s="22"/>
    </row>
    <row r="72" spans="1:12" ht="15">
      <c r="A72" s="20"/>
      <c r="B72" s="22"/>
      <c r="C72" s="38"/>
      <c r="D72" s="22"/>
      <c r="E72" s="22"/>
      <c r="F72" s="22"/>
      <c r="G72" s="38"/>
      <c r="H72" s="22"/>
      <c r="I72" s="22"/>
      <c r="J72" s="22"/>
      <c r="K72" s="38"/>
      <c r="L72" s="22"/>
    </row>
    <row r="73" spans="1:12" ht="33" customHeight="1">
      <c r="A73" s="65" t="s">
        <v>164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15">
      <c r="A74" s="66" t="s">
        <v>181</v>
      </c>
      <c r="B74" s="36"/>
      <c r="C74" s="37"/>
      <c r="D74" s="36"/>
      <c r="E74" s="36"/>
      <c r="F74" s="36"/>
      <c r="G74" s="37"/>
      <c r="H74" s="36"/>
      <c r="I74" s="36"/>
      <c r="J74" s="36"/>
      <c r="K74" s="38"/>
      <c r="L74" s="22"/>
    </row>
  </sheetData>
  <sheetProtection/>
  <mergeCells count="4">
    <mergeCell ref="F4:H4"/>
    <mergeCell ref="J4:L4"/>
    <mergeCell ref="B4:D4"/>
    <mergeCell ref="A73:L73"/>
  </mergeCells>
  <hyperlinks>
    <hyperlink ref="A74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  <col min="6" max="8" width="13.77734375" style="0" customWidth="1"/>
    <col min="9" max="9" width="2.77734375" style="0" customWidth="1"/>
  </cols>
  <sheetData>
    <row r="1" spans="1:12" ht="20.25">
      <c r="A1" s="45" t="s">
        <v>11</v>
      </c>
      <c r="B1" s="45"/>
      <c r="C1" s="45"/>
      <c r="D1" s="45"/>
      <c r="E1" s="45"/>
      <c r="F1" s="47"/>
      <c r="G1" s="15"/>
      <c r="H1" s="20"/>
      <c r="I1" s="47"/>
      <c r="J1" s="20"/>
      <c r="K1" s="20"/>
      <c r="L1" s="20"/>
    </row>
    <row r="2" spans="1:12" ht="20.25">
      <c r="A2" s="46" t="s">
        <v>165</v>
      </c>
      <c r="B2" s="46"/>
      <c r="C2" s="46"/>
      <c r="D2" s="46"/>
      <c r="E2" s="46"/>
      <c r="F2" s="15"/>
      <c r="G2" s="15"/>
      <c r="H2" s="20"/>
      <c r="I2" s="47"/>
      <c r="J2" s="20"/>
      <c r="K2" s="20"/>
      <c r="L2" s="20"/>
    </row>
    <row r="3" spans="1:12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13"/>
      <c r="B4" s="61" t="s">
        <v>160</v>
      </c>
      <c r="C4" s="61"/>
      <c r="D4" s="62"/>
      <c r="E4" s="13"/>
      <c r="F4" s="61" t="s">
        <v>2</v>
      </c>
      <c r="G4" s="61"/>
      <c r="H4" s="62"/>
      <c r="I4" s="14"/>
      <c r="J4" s="63" t="s">
        <v>3</v>
      </c>
      <c r="K4" s="64"/>
      <c r="L4" s="64"/>
    </row>
    <row r="5" spans="1:12" ht="28.5">
      <c r="A5" s="15" t="s">
        <v>154</v>
      </c>
      <c r="B5" s="16" t="s">
        <v>142</v>
      </c>
      <c r="C5" s="16" t="s">
        <v>143</v>
      </c>
      <c r="D5" s="17" t="s">
        <v>144</v>
      </c>
      <c r="E5" s="55"/>
      <c r="F5" s="16" t="s">
        <v>142</v>
      </c>
      <c r="G5" s="16" t="s">
        <v>143</v>
      </c>
      <c r="H5" s="17" t="s">
        <v>144</v>
      </c>
      <c r="I5" s="18"/>
      <c r="J5" s="16" t="s">
        <v>142</v>
      </c>
      <c r="K5" s="16" t="s">
        <v>143</v>
      </c>
      <c r="L5" s="17" t="s">
        <v>144</v>
      </c>
    </row>
    <row r="6" spans="1:12" ht="15">
      <c r="A6" s="13"/>
      <c r="B6" s="19"/>
      <c r="C6" s="19"/>
      <c r="D6" s="19"/>
      <c r="E6" s="21"/>
      <c r="F6" s="19"/>
      <c r="G6" s="19"/>
      <c r="H6" s="19"/>
      <c r="I6" s="20"/>
      <c r="J6" s="20"/>
      <c r="K6" s="21"/>
      <c r="L6" s="20"/>
    </row>
    <row r="7" spans="1:13" ht="15">
      <c r="A7" s="15" t="s">
        <v>1</v>
      </c>
      <c r="B7" s="24">
        <f>SUM(B8:B68)</f>
        <v>1320000</v>
      </c>
      <c r="C7" s="48">
        <v>2.04</v>
      </c>
      <c r="D7" s="24">
        <f>SUM(D8:D68)</f>
        <v>2691000</v>
      </c>
      <c r="E7" s="15"/>
      <c r="F7" s="24">
        <f>SUM(F8:F68)</f>
        <v>350000</v>
      </c>
      <c r="G7" s="48">
        <v>2.7</v>
      </c>
      <c r="H7" s="24">
        <f>SUM(H8:H68)</f>
        <v>945000</v>
      </c>
      <c r="I7" s="19"/>
      <c r="J7" s="24">
        <f>SUM(J8:J68)</f>
        <v>970000</v>
      </c>
      <c r="K7" s="48">
        <v>1.8</v>
      </c>
      <c r="L7" s="24">
        <f>SUM(L8:L68)</f>
        <v>1746000</v>
      </c>
      <c r="M7" s="22"/>
    </row>
    <row r="8" spans="1:13" ht="15">
      <c r="A8" s="26" t="s">
        <v>80</v>
      </c>
      <c r="B8" s="29">
        <f aca="true" t="shared" si="0" ref="B8:B13">+F8+J8</f>
        <v>19300</v>
      </c>
      <c r="C8" s="51">
        <v>1.93</v>
      </c>
      <c r="D8" s="29">
        <f aca="true" t="shared" si="1" ref="D8:D13">+H8+L8</f>
        <v>37300</v>
      </c>
      <c r="E8" s="29"/>
      <c r="F8" s="29">
        <v>4700</v>
      </c>
      <c r="G8" s="51">
        <v>1.8</v>
      </c>
      <c r="H8" s="29">
        <v>8500</v>
      </c>
      <c r="I8" s="29"/>
      <c r="J8" s="29">
        <v>14600</v>
      </c>
      <c r="K8" s="51">
        <v>1.95</v>
      </c>
      <c r="L8" s="29">
        <v>28800</v>
      </c>
      <c r="M8" s="22"/>
    </row>
    <row r="9" spans="1:13" ht="15">
      <c r="A9" s="26" t="s">
        <v>81</v>
      </c>
      <c r="B9" s="29">
        <f t="shared" si="0"/>
        <v>33100</v>
      </c>
      <c r="C9" s="51">
        <v>1.45</v>
      </c>
      <c r="D9" s="29">
        <f t="shared" si="1"/>
        <v>47900</v>
      </c>
      <c r="E9" s="29"/>
      <c r="F9" s="29">
        <v>3200</v>
      </c>
      <c r="G9" s="51">
        <v>2.2</v>
      </c>
      <c r="H9" s="29">
        <v>7100</v>
      </c>
      <c r="I9" s="29"/>
      <c r="J9" s="29">
        <v>29900</v>
      </c>
      <c r="K9" s="51">
        <v>1.35</v>
      </c>
      <c r="L9" s="29">
        <v>40800</v>
      </c>
      <c r="M9" s="22"/>
    </row>
    <row r="10" spans="1:13" ht="15">
      <c r="A10" s="26" t="s">
        <v>82</v>
      </c>
      <c r="B10" s="27" t="s">
        <v>5</v>
      </c>
      <c r="C10" s="27" t="s">
        <v>5</v>
      </c>
      <c r="D10" s="27" t="s">
        <v>5</v>
      </c>
      <c r="E10" s="29"/>
      <c r="F10" s="27" t="s">
        <v>5</v>
      </c>
      <c r="G10" s="27" t="s">
        <v>5</v>
      </c>
      <c r="H10" s="27" t="s">
        <v>5</v>
      </c>
      <c r="I10" s="29"/>
      <c r="J10" s="27" t="s">
        <v>5</v>
      </c>
      <c r="K10" s="27" t="s">
        <v>5</v>
      </c>
      <c r="L10" s="27" t="s">
        <v>5</v>
      </c>
      <c r="M10" s="22"/>
    </row>
    <row r="11" spans="1:13" ht="15">
      <c r="A11" s="26" t="s">
        <v>83</v>
      </c>
      <c r="B11" s="29">
        <f t="shared" si="0"/>
        <v>34500</v>
      </c>
      <c r="C11" s="51">
        <v>2.01</v>
      </c>
      <c r="D11" s="29">
        <f t="shared" si="1"/>
        <v>69200</v>
      </c>
      <c r="E11" s="29"/>
      <c r="F11" s="29">
        <v>5100</v>
      </c>
      <c r="G11" s="51">
        <v>2.45</v>
      </c>
      <c r="H11" s="29">
        <v>12600</v>
      </c>
      <c r="I11" s="29"/>
      <c r="J11" s="29">
        <v>29400</v>
      </c>
      <c r="K11" s="51">
        <v>1.95</v>
      </c>
      <c r="L11" s="29">
        <v>56600</v>
      </c>
      <c r="M11" s="22"/>
    </row>
    <row r="12" spans="1:13" ht="15">
      <c r="A12" s="26" t="s">
        <v>84</v>
      </c>
      <c r="B12" s="29">
        <f t="shared" si="0"/>
        <v>29300</v>
      </c>
      <c r="C12" s="51">
        <v>2.45</v>
      </c>
      <c r="D12" s="29">
        <f t="shared" si="1"/>
        <v>71700</v>
      </c>
      <c r="E12" s="29"/>
      <c r="F12" s="29">
        <v>15600</v>
      </c>
      <c r="G12" s="51">
        <v>2.9</v>
      </c>
      <c r="H12" s="29">
        <v>45300</v>
      </c>
      <c r="I12" s="29"/>
      <c r="J12" s="29">
        <v>13700</v>
      </c>
      <c r="K12" s="51">
        <v>1.95</v>
      </c>
      <c r="L12" s="29">
        <v>26400</v>
      </c>
      <c r="M12" s="22"/>
    </row>
    <row r="13" spans="1:13" ht="15">
      <c r="A13" s="26" t="s">
        <v>85</v>
      </c>
      <c r="B13" s="29">
        <f t="shared" si="0"/>
        <v>35700</v>
      </c>
      <c r="C13" s="51">
        <v>2.16</v>
      </c>
      <c r="D13" s="29">
        <f t="shared" si="1"/>
        <v>77100</v>
      </c>
      <c r="E13" s="29"/>
      <c r="F13" s="29">
        <v>6800</v>
      </c>
      <c r="G13" s="51">
        <v>3.2</v>
      </c>
      <c r="H13" s="29">
        <v>21600</v>
      </c>
      <c r="I13" s="29"/>
      <c r="J13" s="29">
        <v>28900</v>
      </c>
      <c r="K13" s="51">
        <v>1.9</v>
      </c>
      <c r="L13" s="29">
        <v>55500</v>
      </c>
      <c r="M13" s="22"/>
    </row>
    <row r="14" spans="1:13" ht="15">
      <c r="A14" s="26" t="s">
        <v>86</v>
      </c>
      <c r="B14" s="27" t="s">
        <v>5</v>
      </c>
      <c r="C14" s="27" t="s">
        <v>5</v>
      </c>
      <c r="D14" s="27" t="s">
        <v>5</v>
      </c>
      <c r="E14" s="29"/>
      <c r="F14" s="27" t="s">
        <v>5</v>
      </c>
      <c r="G14" s="27" t="s">
        <v>5</v>
      </c>
      <c r="H14" s="27" t="s">
        <v>5</v>
      </c>
      <c r="I14" s="29"/>
      <c r="J14" s="27" t="s">
        <v>5</v>
      </c>
      <c r="K14" s="27" t="s">
        <v>5</v>
      </c>
      <c r="L14" s="27" t="s">
        <v>5</v>
      </c>
      <c r="M14" s="22"/>
    </row>
    <row r="15" spans="1:13" ht="15">
      <c r="A15" s="26" t="s">
        <v>87</v>
      </c>
      <c r="B15" s="29">
        <f>+F15+J15</f>
        <v>39100</v>
      </c>
      <c r="C15" s="51">
        <v>1.99</v>
      </c>
      <c r="D15" s="29">
        <f>+H15+L15</f>
        <v>77900</v>
      </c>
      <c r="E15" s="29"/>
      <c r="F15" s="29">
        <v>6900</v>
      </c>
      <c r="G15" s="51">
        <v>2.05</v>
      </c>
      <c r="H15" s="29">
        <v>14000</v>
      </c>
      <c r="I15" s="29"/>
      <c r="J15" s="29">
        <v>32200</v>
      </c>
      <c r="K15" s="51">
        <v>2</v>
      </c>
      <c r="L15" s="29">
        <v>63900</v>
      </c>
      <c r="M15" s="22"/>
    </row>
    <row r="16" spans="1:13" ht="15">
      <c r="A16" s="26" t="s">
        <v>88</v>
      </c>
      <c r="B16" s="27" t="s">
        <v>4</v>
      </c>
      <c r="C16" s="27" t="s">
        <v>4</v>
      </c>
      <c r="D16" s="27" t="s">
        <v>4</v>
      </c>
      <c r="E16" s="29"/>
      <c r="F16" s="27" t="s">
        <v>4</v>
      </c>
      <c r="G16" s="27" t="s">
        <v>4</v>
      </c>
      <c r="H16" s="27" t="s">
        <v>4</v>
      </c>
      <c r="I16" s="29"/>
      <c r="J16" s="27" t="s">
        <v>4</v>
      </c>
      <c r="K16" s="27" t="s">
        <v>4</v>
      </c>
      <c r="L16" s="27" t="s">
        <v>4</v>
      </c>
      <c r="M16" s="22"/>
    </row>
    <row r="17" spans="1:13" ht="15">
      <c r="A17" s="26" t="s">
        <v>89</v>
      </c>
      <c r="B17" s="29">
        <f>+F17+J17</f>
        <v>22700</v>
      </c>
      <c r="C17" s="51">
        <v>1.81</v>
      </c>
      <c r="D17" s="29">
        <f>+H17+L17</f>
        <v>41100</v>
      </c>
      <c r="E17" s="29"/>
      <c r="F17" s="29">
        <v>3500</v>
      </c>
      <c r="G17" s="51">
        <v>2.7</v>
      </c>
      <c r="H17" s="29">
        <v>9400</v>
      </c>
      <c r="I17" s="29"/>
      <c r="J17" s="29">
        <v>19200</v>
      </c>
      <c r="K17" s="51">
        <v>1.65</v>
      </c>
      <c r="L17" s="29">
        <v>31700</v>
      </c>
      <c r="M17" s="22"/>
    </row>
    <row r="18" spans="1:13" ht="15">
      <c r="A18" s="26" t="s">
        <v>90</v>
      </c>
      <c r="B18" s="29">
        <f>+F18+J18</f>
        <v>27600</v>
      </c>
      <c r="C18" s="51">
        <v>1.79</v>
      </c>
      <c r="D18" s="29">
        <f>+H18+L18</f>
        <v>49300</v>
      </c>
      <c r="E18" s="29"/>
      <c r="F18" s="29">
        <v>4400</v>
      </c>
      <c r="G18" s="51">
        <v>2.6</v>
      </c>
      <c r="H18" s="29">
        <v>11500</v>
      </c>
      <c r="I18" s="29"/>
      <c r="J18" s="29">
        <v>23200</v>
      </c>
      <c r="K18" s="51">
        <v>1.65</v>
      </c>
      <c r="L18" s="29">
        <v>37800</v>
      </c>
      <c r="M18" s="22"/>
    </row>
    <row r="19" spans="1:13" ht="15">
      <c r="A19" s="26" t="s">
        <v>91</v>
      </c>
      <c r="B19" s="29">
        <f>+F19+J19</f>
        <v>40700</v>
      </c>
      <c r="C19" s="51">
        <v>2.07</v>
      </c>
      <c r="D19" s="29">
        <f>+H19+L19</f>
        <v>84100</v>
      </c>
      <c r="E19" s="29"/>
      <c r="F19" s="29">
        <v>3300</v>
      </c>
      <c r="G19" s="51">
        <v>2.75</v>
      </c>
      <c r="H19" s="29">
        <v>9000</v>
      </c>
      <c r="I19" s="29"/>
      <c r="J19" s="29">
        <v>37400</v>
      </c>
      <c r="K19" s="51">
        <v>2</v>
      </c>
      <c r="L19" s="29">
        <v>75100</v>
      </c>
      <c r="M19" s="22"/>
    </row>
    <row r="20" spans="1:13" ht="15">
      <c r="A20" s="26" t="s">
        <v>92</v>
      </c>
      <c r="B20" s="29">
        <f>+F20+J20</f>
        <v>21700</v>
      </c>
      <c r="C20" s="51">
        <v>2.18</v>
      </c>
      <c r="D20" s="29">
        <f>+H20+L20</f>
        <v>47300</v>
      </c>
      <c r="E20" s="29"/>
      <c r="F20" s="29">
        <v>3400</v>
      </c>
      <c r="G20" s="51">
        <v>3.1</v>
      </c>
      <c r="H20" s="29">
        <v>10500</v>
      </c>
      <c r="I20" s="29"/>
      <c r="J20" s="29">
        <v>18300</v>
      </c>
      <c r="K20" s="51">
        <v>2</v>
      </c>
      <c r="L20" s="29">
        <v>36800</v>
      </c>
      <c r="M20" s="22"/>
    </row>
    <row r="21" spans="1:13" ht="15">
      <c r="A21" s="26" t="s">
        <v>93</v>
      </c>
      <c r="B21" s="29">
        <f>+F21+J21</f>
        <v>35500</v>
      </c>
      <c r="C21" s="51">
        <v>2.21</v>
      </c>
      <c r="D21" s="29">
        <f>+H21+L21</f>
        <v>78500</v>
      </c>
      <c r="E21" s="29"/>
      <c r="F21" s="29">
        <v>7100</v>
      </c>
      <c r="G21" s="51">
        <v>3.1</v>
      </c>
      <c r="H21" s="29">
        <v>22100</v>
      </c>
      <c r="I21" s="29"/>
      <c r="J21" s="29">
        <v>28400</v>
      </c>
      <c r="K21" s="51">
        <v>2</v>
      </c>
      <c r="L21" s="29">
        <v>56400</v>
      </c>
      <c r="M21" s="22"/>
    </row>
    <row r="22" spans="1:13" ht="15">
      <c r="A22" s="26" t="s">
        <v>94</v>
      </c>
      <c r="B22" s="27" t="s">
        <v>4</v>
      </c>
      <c r="C22" s="27" t="s">
        <v>4</v>
      </c>
      <c r="D22" s="27" t="s">
        <v>4</v>
      </c>
      <c r="E22" s="29"/>
      <c r="F22" s="27" t="s">
        <v>4</v>
      </c>
      <c r="G22" s="27" t="s">
        <v>4</v>
      </c>
      <c r="H22" s="27" t="s">
        <v>4</v>
      </c>
      <c r="I22" s="29"/>
      <c r="J22" s="27" t="s">
        <v>4</v>
      </c>
      <c r="K22" s="27" t="s">
        <v>4</v>
      </c>
      <c r="L22" s="27" t="s">
        <v>4</v>
      </c>
      <c r="M22" s="22"/>
    </row>
    <row r="23" spans="1:13" ht="15">
      <c r="A23" s="26" t="s">
        <v>95</v>
      </c>
      <c r="B23" s="27" t="s">
        <v>4</v>
      </c>
      <c r="C23" s="27" t="s">
        <v>4</v>
      </c>
      <c r="D23" s="27" t="s">
        <v>4</v>
      </c>
      <c r="E23" s="29"/>
      <c r="F23" s="27" t="s">
        <v>4</v>
      </c>
      <c r="G23" s="27" t="s">
        <v>4</v>
      </c>
      <c r="H23" s="27" t="s">
        <v>4</v>
      </c>
      <c r="I23" s="29"/>
      <c r="J23" s="27" t="s">
        <v>4</v>
      </c>
      <c r="K23" s="27" t="s">
        <v>4</v>
      </c>
      <c r="L23" s="27" t="s">
        <v>4</v>
      </c>
      <c r="M23" s="22"/>
    </row>
    <row r="24" spans="1:13" ht="15">
      <c r="A24" s="26" t="s">
        <v>96</v>
      </c>
      <c r="B24" s="29">
        <f>+F24+J24</f>
        <v>10600</v>
      </c>
      <c r="C24" s="51">
        <v>2.26</v>
      </c>
      <c r="D24" s="29">
        <f>+H24+L24</f>
        <v>24000</v>
      </c>
      <c r="E24" s="29"/>
      <c r="F24" s="29">
        <v>2700</v>
      </c>
      <c r="G24" s="51">
        <v>3.6</v>
      </c>
      <c r="H24" s="29">
        <v>9700</v>
      </c>
      <c r="I24" s="29"/>
      <c r="J24" s="29">
        <v>7900</v>
      </c>
      <c r="K24" s="51">
        <v>1.8</v>
      </c>
      <c r="L24" s="29">
        <v>14300</v>
      </c>
      <c r="M24" s="22"/>
    </row>
    <row r="25" spans="1:13" ht="15">
      <c r="A25" s="26" t="s">
        <v>97</v>
      </c>
      <c r="B25" s="27" t="s">
        <v>5</v>
      </c>
      <c r="C25" s="27" t="s">
        <v>5</v>
      </c>
      <c r="D25" s="27" t="s">
        <v>5</v>
      </c>
      <c r="E25" s="29"/>
      <c r="F25" s="27" t="s">
        <v>5</v>
      </c>
      <c r="G25" s="27" t="s">
        <v>5</v>
      </c>
      <c r="H25" s="27" t="s">
        <v>5</v>
      </c>
      <c r="I25" s="29"/>
      <c r="J25" s="27" t="s">
        <v>5</v>
      </c>
      <c r="K25" s="27" t="s">
        <v>5</v>
      </c>
      <c r="L25" s="27" t="s">
        <v>5</v>
      </c>
      <c r="M25" s="22"/>
    </row>
    <row r="26" spans="1:13" ht="15">
      <c r="A26" s="26" t="s">
        <v>98</v>
      </c>
      <c r="B26" s="27" t="s">
        <v>5</v>
      </c>
      <c r="C26" s="27" t="s">
        <v>5</v>
      </c>
      <c r="D26" s="27" t="s">
        <v>5</v>
      </c>
      <c r="E26" s="29"/>
      <c r="F26" s="27" t="s">
        <v>5</v>
      </c>
      <c r="G26" s="27" t="s">
        <v>5</v>
      </c>
      <c r="H26" s="27" t="s">
        <v>5</v>
      </c>
      <c r="I26" s="29"/>
      <c r="J26" s="27" t="s">
        <v>5</v>
      </c>
      <c r="K26" s="27" t="s">
        <v>5</v>
      </c>
      <c r="L26" s="27" t="s">
        <v>5</v>
      </c>
      <c r="M26" s="22"/>
    </row>
    <row r="27" spans="1:13" ht="15">
      <c r="A27" s="26" t="s">
        <v>99</v>
      </c>
      <c r="B27" s="27" t="s">
        <v>4</v>
      </c>
      <c r="C27" s="27" t="s">
        <v>4</v>
      </c>
      <c r="D27" s="27" t="s">
        <v>4</v>
      </c>
      <c r="E27" s="29"/>
      <c r="F27" s="27" t="s">
        <v>4</v>
      </c>
      <c r="G27" s="27" t="s">
        <v>4</v>
      </c>
      <c r="H27" s="27" t="s">
        <v>4</v>
      </c>
      <c r="I27" s="29"/>
      <c r="J27" s="27" t="s">
        <v>4</v>
      </c>
      <c r="K27" s="27" t="s">
        <v>4</v>
      </c>
      <c r="L27" s="27" t="s">
        <v>4</v>
      </c>
      <c r="M27" s="22"/>
    </row>
    <row r="28" spans="1:13" ht="15">
      <c r="A28" s="26" t="s">
        <v>100</v>
      </c>
      <c r="B28" s="29">
        <f>+F28+J28</f>
        <v>29200</v>
      </c>
      <c r="C28" s="51">
        <v>2.51</v>
      </c>
      <c r="D28" s="29">
        <f>+H28+L28</f>
        <v>73300</v>
      </c>
      <c r="E28" s="29"/>
      <c r="F28" s="29">
        <v>14400</v>
      </c>
      <c r="G28" s="51">
        <v>2.9</v>
      </c>
      <c r="H28" s="29">
        <v>41900</v>
      </c>
      <c r="I28" s="29"/>
      <c r="J28" s="29">
        <v>14800</v>
      </c>
      <c r="K28" s="51">
        <v>2.1</v>
      </c>
      <c r="L28" s="29">
        <v>31400</v>
      </c>
      <c r="M28" s="22"/>
    </row>
    <row r="29" spans="1:13" ht="15">
      <c r="A29" s="26" t="s">
        <v>101</v>
      </c>
      <c r="B29" s="29">
        <f>+F29+J29</f>
        <v>74700</v>
      </c>
      <c r="C29" s="51">
        <v>1.77</v>
      </c>
      <c r="D29" s="29">
        <f>+H29+L29</f>
        <v>132300</v>
      </c>
      <c r="E29" s="29"/>
      <c r="F29" s="29">
        <v>15800</v>
      </c>
      <c r="G29" s="51">
        <v>2.65</v>
      </c>
      <c r="H29" s="29">
        <v>41600</v>
      </c>
      <c r="I29" s="29"/>
      <c r="J29" s="29">
        <v>58900</v>
      </c>
      <c r="K29" s="51">
        <v>1.55</v>
      </c>
      <c r="L29" s="29">
        <v>90700</v>
      </c>
      <c r="M29" s="22"/>
    </row>
    <row r="30" spans="1:13" ht="15">
      <c r="A30" s="26" t="s">
        <v>102</v>
      </c>
      <c r="B30" s="29">
        <f>+F30+J30</f>
        <v>21300</v>
      </c>
      <c r="C30" s="51">
        <v>2.67</v>
      </c>
      <c r="D30" s="29">
        <f>+H30+L30</f>
        <v>56900</v>
      </c>
      <c r="E30" s="29"/>
      <c r="F30" s="29">
        <v>6100</v>
      </c>
      <c r="G30" s="51">
        <v>2.8</v>
      </c>
      <c r="H30" s="29">
        <v>17200</v>
      </c>
      <c r="I30" s="29"/>
      <c r="J30" s="29">
        <v>15200</v>
      </c>
      <c r="K30" s="51">
        <v>2.6</v>
      </c>
      <c r="L30" s="29">
        <v>39700</v>
      </c>
      <c r="M30" s="22"/>
    </row>
    <row r="31" spans="1:13" ht="15">
      <c r="A31" s="26" t="s">
        <v>103</v>
      </c>
      <c r="B31" s="29">
        <f>+F31+J31</f>
        <v>26300</v>
      </c>
      <c r="C31" s="51">
        <v>2.13</v>
      </c>
      <c r="D31" s="29">
        <f>+H31+L31</f>
        <v>56000</v>
      </c>
      <c r="E31" s="29"/>
      <c r="F31" s="29">
        <v>14600</v>
      </c>
      <c r="G31" s="51">
        <v>2.5</v>
      </c>
      <c r="H31" s="29">
        <v>36200</v>
      </c>
      <c r="I31" s="29"/>
      <c r="J31" s="29">
        <v>11700</v>
      </c>
      <c r="K31" s="51">
        <v>1.7</v>
      </c>
      <c r="L31" s="29">
        <v>19800</v>
      </c>
      <c r="M31" s="22"/>
    </row>
    <row r="32" spans="1:13" ht="15">
      <c r="A32" s="26" t="s">
        <v>104</v>
      </c>
      <c r="B32" s="29">
        <f aca="true" t="shared" si="2" ref="B32:B37">+F32+J32</f>
        <v>33600</v>
      </c>
      <c r="C32" s="51">
        <v>2.46</v>
      </c>
      <c r="D32" s="29">
        <f aca="true" t="shared" si="3" ref="D32:D37">+H32+L32</f>
        <v>82500</v>
      </c>
      <c r="E32" s="29"/>
      <c r="F32" s="29">
        <v>17400</v>
      </c>
      <c r="G32" s="51">
        <v>3.15</v>
      </c>
      <c r="H32" s="29">
        <v>55100</v>
      </c>
      <c r="I32" s="29"/>
      <c r="J32" s="29">
        <v>16200</v>
      </c>
      <c r="K32" s="51">
        <v>1.7</v>
      </c>
      <c r="L32" s="29">
        <v>27400</v>
      </c>
      <c r="M32" s="22"/>
    </row>
    <row r="33" spans="1:13" ht="15">
      <c r="A33" s="26" t="s">
        <v>105</v>
      </c>
      <c r="B33" s="27" t="s">
        <v>5</v>
      </c>
      <c r="C33" s="27" t="s">
        <v>5</v>
      </c>
      <c r="D33" s="27" t="s">
        <v>5</v>
      </c>
      <c r="E33" s="29"/>
      <c r="F33" s="27" t="s">
        <v>5</v>
      </c>
      <c r="G33" s="27" t="s">
        <v>5</v>
      </c>
      <c r="H33" s="27" t="s">
        <v>5</v>
      </c>
      <c r="I33" s="29"/>
      <c r="J33" s="27" t="s">
        <v>5</v>
      </c>
      <c r="K33" s="27" t="s">
        <v>5</v>
      </c>
      <c r="L33" s="27" t="s">
        <v>5</v>
      </c>
      <c r="M33" s="22"/>
    </row>
    <row r="34" spans="1:13" ht="15">
      <c r="A34" s="26" t="s">
        <v>106</v>
      </c>
      <c r="B34" s="29">
        <f t="shared" si="2"/>
        <v>40000</v>
      </c>
      <c r="C34" s="51">
        <v>2.07</v>
      </c>
      <c r="D34" s="29">
        <f t="shared" si="3"/>
        <v>82600</v>
      </c>
      <c r="E34" s="29"/>
      <c r="F34" s="29">
        <v>12600</v>
      </c>
      <c r="G34" s="51">
        <v>3.15</v>
      </c>
      <c r="H34" s="29">
        <v>39500</v>
      </c>
      <c r="I34" s="29"/>
      <c r="J34" s="29">
        <v>27400</v>
      </c>
      <c r="K34" s="51">
        <v>1.55</v>
      </c>
      <c r="L34" s="29">
        <v>43100</v>
      </c>
      <c r="M34" s="22"/>
    </row>
    <row r="35" spans="1:13" ht="15">
      <c r="A35" s="26" t="s">
        <v>107</v>
      </c>
      <c r="B35" s="27" t="s">
        <v>5</v>
      </c>
      <c r="C35" s="27" t="s">
        <v>5</v>
      </c>
      <c r="D35" s="27" t="s">
        <v>5</v>
      </c>
      <c r="E35" s="29"/>
      <c r="F35" s="27" t="s">
        <v>5</v>
      </c>
      <c r="G35" s="27" t="s">
        <v>5</v>
      </c>
      <c r="H35" s="27" t="s">
        <v>5</v>
      </c>
      <c r="I35" s="29"/>
      <c r="J35" s="27" t="s">
        <v>5</v>
      </c>
      <c r="K35" s="27" t="s">
        <v>5</v>
      </c>
      <c r="L35" s="27" t="s">
        <v>5</v>
      </c>
      <c r="M35" s="22"/>
    </row>
    <row r="36" spans="1:13" ht="15">
      <c r="A36" s="26" t="s">
        <v>108</v>
      </c>
      <c r="B36" s="29">
        <f t="shared" si="2"/>
        <v>22100</v>
      </c>
      <c r="C36" s="51">
        <v>2.1</v>
      </c>
      <c r="D36" s="29">
        <f t="shared" si="3"/>
        <v>46500</v>
      </c>
      <c r="E36" s="29"/>
      <c r="F36" s="29">
        <v>7700</v>
      </c>
      <c r="G36" s="51">
        <v>2.75</v>
      </c>
      <c r="H36" s="29">
        <v>21100</v>
      </c>
      <c r="I36" s="29"/>
      <c r="J36" s="29">
        <v>14400</v>
      </c>
      <c r="K36" s="51">
        <v>1.75</v>
      </c>
      <c r="L36" s="29">
        <v>25400</v>
      </c>
      <c r="M36" s="22"/>
    </row>
    <row r="37" spans="1:13" ht="15">
      <c r="A37" s="26" t="s">
        <v>109</v>
      </c>
      <c r="B37" s="29">
        <f t="shared" si="2"/>
        <v>31900</v>
      </c>
      <c r="C37" s="51">
        <v>2.48</v>
      </c>
      <c r="D37" s="29">
        <f t="shared" si="3"/>
        <v>79000</v>
      </c>
      <c r="E37" s="29"/>
      <c r="F37" s="29">
        <v>10400</v>
      </c>
      <c r="G37" s="51">
        <v>2.9</v>
      </c>
      <c r="H37" s="29">
        <v>30200</v>
      </c>
      <c r="I37" s="29"/>
      <c r="J37" s="29">
        <v>21500</v>
      </c>
      <c r="K37" s="51">
        <v>2.25</v>
      </c>
      <c r="L37" s="29">
        <v>48800</v>
      </c>
      <c r="M37" s="22"/>
    </row>
    <row r="38" spans="1:13" ht="15">
      <c r="A38" s="26" t="s">
        <v>110</v>
      </c>
      <c r="B38" s="29">
        <f aca="true" t="shared" si="4" ref="B38:B43">+F38+J38</f>
        <v>24400</v>
      </c>
      <c r="C38" s="51">
        <v>2.23</v>
      </c>
      <c r="D38" s="29">
        <f aca="true" t="shared" si="5" ref="D38:D43">+H38+L38</f>
        <v>54300</v>
      </c>
      <c r="E38" s="29"/>
      <c r="F38" s="29">
        <v>11900</v>
      </c>
      <c r="G38" s="51">
        <v>2.8</v>
      </c>
      <c r="H38" s="29">
        <v>33200</v>
      </c>
      <c r="I38" s="29"/>
      <c r="J38" s="29">
        <v>12500</v>
      </c>
      <c r="K38" s="51">
        <v>1.7</v>
      </c>
      <c r="L38" s="29">
        <v>21100</v>
      </c>
      <c r="M38" s="22"/>
    </row>
    <row r="39" spans="1:13" ht="15">
      <c r="A39" s="26" t="s">
        <v>111</v>
      </c>
      <c r="B39" s="29">
        <f t="shared" si="4"/>
        <v>23600</v>
      </c>
      <c r="C39" s="51">
        <v>2.13</v>
      </c>
      <c r="D39" s="29">
        <f t="shared" si="5"/>
        <v>50200</v>
      </c>
      <c r="E39" s="29"/>
      <c r="F39" s="29">
        <v>15800</v>
      </c>
      <c r="G39" s="51">
        <v>2.45</v>
      </c>
      <c r="H39" s="29">
        <v>38400</v>
      </c>
      <c r="I39" s="29"/>
      <c r="J39" s="29">
        <v>7800</v>
      </c>
      <c r="K39" s="51">
        <v>1.5</v>
      </c>
      <c r="L39" s="29">
        <v>11800</v>
      </c>
      <c r="M39" s="22"/>
    </row>
    <row r="40" spans="1:13" ht="15">
      <c r="A40" s="26" t="s">
        <v>112</v>
      </c>
      <c r="B40" s="29">
        <f t="shared" si="4"/>
        <v>20000</v>
      </c>
      <c r="C40" s="51">
        <v>1.75</v>
      </c>
      <c r="D40" s="29">
        <f t="shared" si="5"/>
        <v>35000</v>
      </c>
      <c r="E40" s="29"/>
      <c r="F40" s="29">
        <v>2700</v>
      </c>
      <c r="G40" s="51">
        <v>2.85</v>
      </c>
      <c r="H40" s="29">
        <v>7700</v>
      </c>
      <c r="I40" s="29"/>
      <c r="J40" s="29">
        <v>17300</v>
      </c>
      <c r="K40" s="51">
        <v>1.6</v>
      </c>
      <c r="L40" s="29">
        <v>27300</v>
      </c>
      <c r="M40" s="22"/>
    </row>
    <row r="41" spans="1:13" ht="15">
      <c r="A41" s="26" t="s">
        <v>113</v>
      </c>
      <c r="B41" s="29">
        <f t="shared" si="4"/>
        <v>10800</v>
      </c>
      <c r="C41" s="51">
        <v>2.2</v>
      </c>
      <c r="D41" s="29">
        <f t="shared" si="5"/>
        <v>23800</v>
      </c>
      <c r="E41" s="29"/>
      <c r="F41" s="29">
        <v>5200</v>
      </c>
      <c r="G41" s="51">
        <v>2.4</v>
      </c>
      <c r="H41" s="29">
        <v>12600</v>
      </c>
      <c r="I41" s="29"/>
      <c r="J41" s="29">
        <v>5600</v>
      </c>
      <c r="K41" s="51">
        <v>2</v>
      </c>
      <c r="L41" s="29">
        <v>11200</v>
      </c>
      <c r="M41" s="22"/>
    </row>
    <row r="42" spans="1:13" ht="15">
      <c r="A42" s="26" t="s">
        <v>114</v>
      </c>
      <c r="B42" s="29">
        <f t="shared" si="4"/>
        <v>19800</v>
      </c>
      <c r="C42" s="51">
        <v>1.94</v>
      </c>
      <c r="D42" s="29">
        <f t="shared" si="5"/>
        <v>38500</v>
      </c>
      <c r="E42" s="29"/>
      <c r="F42" s="29">
        <v>2300</v>
      </c>
      <c r="G42" s="51">
        <v>2.7</v>
      </c>
      <c r="H42" s="29">
        <v>6200</v>
      </c>
      <c r="I42" s="29"/>
      <c r="J42" s="29">
        <v>17500</v>
      </c>
      <c r="K42" s="51">
        <v>1.85</v>
      </c>
      <c r="L42" s="29">
        <v>32300</v>
      </c>
      <c r="M42" s="22"/>
    </row>
    <row r="43" spans="1:13" ht="15">
      <c r="A43" s="26" t="s">
        <v>115</v>
      </c>
      <c r="B43" s="29">
        <f t="shared" si="4"/>
        <v>39600</v>
      </c>
      <c r="C43" s="51">
        <v>2.23</v>
      </c>
      <c r="D43" s="29">
        <f t="shared" si="5"/>
        <v>88300</v>
      </c>
      <c r="E43" s="29"/>
      <c r="F43" s="29">
        <v>14400</v>
      </c>
      <c r="G43" s="51">
        <v>2.55</v>
      </c>
      <c r="H43" s="29">
        <v>36500</v>
      </c>
      <c r="I43" s="29"/>
      <c r="J43" s="29">
        <v>25200</v>
      </c>
      <c r="K43" s="51">
        <v>2.05</v>
      </c>
      <c r="L43" s="29">
        <v>51800</v>
      </c>
      <c r="M43" s="22"/>
    </row>
    <row r="44" spans="1:13" ht="15">
      <c r="A44" s="26" t="s">
        <v>116</v>
      </c>
      <c r="B44" s="27" t="s">
        <v>5</v>
      </c>
      <c r="C44" s="27" t="s">
        <v>5</v>
      </c>
      <c r="D44" s="27" t="s">
        <v>5</v>
      </c>
      <c r="E44" s="29"/>
      <c r="F44" s="27" t="s">
        <v>5</v>
      </c>
      <c r="G44" s="27" t="s">
        <v>5</v>
      </c>
      <c r="H44" s="27" t="s">
        <v>5</v>
      </c>
      <c r="I44" s="29"/>
      <c r="J44" s="27" t="s">
        <v>5</v>
      </c>
      <c r="K44" s="27" t="s">
        <v>5</v>
      </c>
      <c r="L44" s="27" t="s">
        <v>5</v>
      </c>
      <c r="M44" s="22"/>
    </row>
    <row r="45" spans="1:13" ht="15">
      <c r="A45" s="26" t="s">
        <v>117</v>
      </c>
      <c r="B45" s="29">
        <f aca="true" t="shared" si="6" ref="B45:B68">+F45+J45</f>
        <v>17600</v>
      </c>
      <c r="C45" s="51">
        <v>1.63</v>
      </c>
      <c r="D45" s="29">
        <f>+H45+L45</f>
        <v>28600</v>
      </c>
      <c r="E45" s="29"/>
      <c r="F45" s="29">
        <v>5300</v>
      </c>
      <c r="G45" s="51">
        <v>2.35</v>
      </c>
      <c r="H45" s="29">
        <v>12400</v>
      </c>
      <c r="I45" s="29"/>
      <c r="J45" s="29">
        <v>12300</v>
      </c>
      <c r="K45" s="51">
        <v>1.3</v>
      </c>
      <c r="L45" s="29">
        <v>16200</v>
      </c>
      <c r="M45" s="22"/>
    </row>
    <row r="46" spans="1:13" ht="15">
      <c r="A46" s="26" t="s">
        <v>118</v>
      </c>
      <c r="B46" s="27" t="s">
        <v>5</v>
      </c>
      <c r="C46" s="27" t="s">
        <v>5</v>
      </c>
      <c r="D46" s="27" t="s">
        <v>5</v>
      </c>
      <c r="E46" s="29"/>
      <c r="F46" s="27" t="s">
        <v>5</v>
      </c>
      <c r="G46" s="27" t="s">
        <v>5</v>
      </c>
      <c r="H46" s="27" t="s">
        <v>5</v>
      </c>
      <c r="I46" s="29"/>
      <c r="J46" s="27" t="s">
        <v>5</v>
      </c>
      <c r="K46" s="27" t="s">
        <v>5</v>
      </c>
      <c r="L46" s="27" t="s">
        <v>5</v>
      </c>
      <c r="M46" s="22"/>
    </row>
    <row r="47" spans="1:13" ht="15">
      <c r="A47" s="26" t="s">
        <v>119</v>
      </c>
      <c r="B47" s="29">
        <f t="shared" si="6"/>
        <v>64700</v>
      </c>
      <c r="C47" s="51">
        <v>1.99</v>
      </c>
      <c r="D47" s="29">
        <f aca="true" t="shared" si="7" ref="D47:D53">+H47+L47</f>
        <v>128800</v>
      </c>
      <c r="E47" s="29"/>
      <c r="F47" s="29">
        <v>10700</v>
      </c>
      <c r="G47" s="51">
        <v>2.15</v>
      </c>
      <c r="H47" s="29">
        <v>23200</v>
      </c>
      <c r="I47" s="29"/>
      <c r="J47" s="29">
        <v>54000</v>
      </c>
      <c r="K47" s="51">
        <v>1.95</v>
      </c>
      <c r="L47" s="29">
        <v>105600</v>
      </c>
      <c r="M47" s="22"/>
    </row>
    <row r="48" spans="1:13" ht="15">
      <c r="A48" s="26" t="s">
        <v>120</v>
      </c>
      <c r="B48" s="29">
        <f t="shared" si="6"/>
        <v>15200</v>
      </c>
      <c r="C48" s="51">
        <v>2.21</v>
      </c>
      <c r="D48" s="29">
        <f t="shared" si="7"/>
        <v>33600</v>
      </c>
      <c r="E48" s="29"/>
      <c r="F48" s="29">
        <v>7500</v>
      </c>
      <c r="G48" s="51">
        <v>3.3</v>
      </c>
      <c r="H48" s="29">
        <v>24700</v>
      </c>
      <c r="I48" s="29"/>
      <c r="J48" s="29">
        <v>7700</v>
      </c>
      <c r="K48" s="51">
        <v>1.15</v>
      </c>
      <c r="L48" s="29">
        <v>8900</v>
      </c>
      <c r="M48" s="22"/>
    </row>
    <row r="49" spans="1:13" ht="15">
      <c r="A49" s="26" t="s">
        <v>121</v>
      </c>
      <c r="B49" s="29">
        <f t="shared" si="6"/>
        <v>6400</v>
      </c>
      <c r="C49" s="51">
        <v>1.63</v>
      </c>
      <c r="D49" s="29">
        <f t="shared" si="7"/>
        <v>10400</v>
      </c>
      <c r="E49" s="29"/>
      <c r="F49" s="29">
        <v>1200</v>
      </c>
      <c r="G49" s="51">
        <v>2</v>
      </c>
      <c r="H49" s="29">
        <v>2400</v>
      </c>
      <c r="I49" s="29"/>
      <c r="J49" s="29">
        <v>5200</v>
      </c>
      <c r="K49" s="51">
        <v>1.55</v>
      </c>
      <c r="L49" s="29">
        <v>8000</v>
      </c>
      <c r="M49" s="22"/>
    </row>
    <row r="50" spans="1:13" ht="15">
      <c r="A50" s="26" t="s">
        <v>122</v>
      </c>
      <c r="B50" s="29">
        <f t="shared" si="6"/>
        <v>26900</v>
      </c>
      <c r="C50" s="51">
        <v>1.96</v>
      </c>
      <c r="D50" s="29">
        <f t="shared" si="7"/>
        <v>52800</v>
      </c>
      <c r="E50" s="29"/>
      <c r="F50" s="29">
        <v>6200</v>
      </c>
      <c r="G50" s="51">
        <v>2.4</v>
      </c>
      <c r="H50" s="29">
        <v>14800</v>
      </c>
      <c r="I50" s="29"/>
      <c r="J50" s="29">
        <v>20700</v>
      </c>
      <c r="K50" s="51">
        <v>1.85</v>
      </c>
      <c r="L50" s="29">
        <v>38000</v>
      </c>
      <c r="M50" s="22"/>
    </row>
    <row r="51" spans="1:13" ht="15">
      <c r="A51" s="36" t="s">
        <v>123</v>
      </c>
      <c r="B51" s="29">
        <f t="shared" si="6"/>
        <v>12400</v>
      </c>
      <c r="C51" s="51">
        <v>1.74</v>
      </c>
      <c r="D51" s="29">
        <f t="shared" si="7"/>
        <v>21600</v>
      </c>
      <c r="E51" s="29"/>
      <c r="F51" s="29">
        <v>2300</v>
      </c>
      <c r="G51" s="51">
        <v>2.8</v>
      </c>
      <c r="H51" s="29">
        <v>6400</v>
      </c>
      <c r="I51" s="29"/>
      <c r="J51" s="29">
        <v>10100</v>
      </c>
      <c r="K51" s="51">
        <v>1.5</v>
      </c>
      <c r="L51" s="29">
        <v>15200</v>
      </c>
      <c r="M51" s="22"/>
    </row>
    <row r="52" spans="1:13" ht="15">
      <c r="A52" s="26" t="s">
        <v>124</v>
      </c>
      <c r="B52" s="29">
        <f t="shared" si="6"/>
        <v>16600</v>
      </c>
      <c r="C52" s="51">
        <v>1.87</v>
      </c>
      <c r="D52" s="29">
        <f t="shared" si="7"/>
        <v>31000</v>
      </c>
      <c r="E52" s="29"/>
      <c r="F52" s="29">
        <v>8000</v>
      </c>
      <c r="G52" s="51">
        <v>2.6</v>
      </c>
      <c r="H52" s="29">
        <v>20800</v>
      </c>
      <c r="I52" s="29"/>
      <c r="J52" s="29">
        <v>8600</v>
      </c>
      <c r="K52" s="51">
        <v>1.2</v>
      </c>
      <c r="L52" s="29">
        <v>10200</v>
      </c>
      <c r="M52" s="22"/>
    </row>
    <row r="53" spans="1:13" ht="15">
      <c r="A53" s="26" t="s">
        <v>125</v>
      </c>
      <c r="B53" s="29">
        <f t="shared" si="6"/>
        <v>85100</v>
      </c>
      <c r="C53" s="51">
        <v>1.93</v>
      </c>
      <c r="D53" s="29">
        <f t="shared" si="7"/>
        <v>163900</v>
      </c>
      <c r="E53" s="29"/>
      <c r="F53" s="29">
        <v>14300</v>
      </c>
      <c r="G53" s="51">
        <v>2.4</v>
      </c>
      <c r="H53" s="29">
        <v>34500</v>
      </c>
      <c r="I53" s="29"/>
      <c r="J53" s="29">
        <v>70800</v>
      </c>
      <c r="K53" s="51">
        <v>1.85</v>
      </c>
      <c r="L53" s="29">
        <v>129400</v>
      </c>
      <c r="M53" s="22"/>
    </row>
    <row r="54" spans="1:13" ht="15">
      <c r="A54" s="26" t="s">
        <v>126</v>
      </c>
      <c r="B54" s="27" t="s">
        <v>4</v>
      </c>
      <c r="C54" s="27" t="s">
        <v>4</v>
      </c>
      <c r="D54" s="27" t="s">
        <v>4</v>
      </c>
      <c r="E54" s="29"/>
      <c r="F54" s="27" t="s">
        <v>4</v>
      </c>
      <c r="G54" s="27" t="s">
        <v>4</v>
      </c>
      <c r="H54" s="27" t="s">
        <v>4</v>
      </c>
      <c r="I54" s="29"/>
      <c r="J54" s="27" t="s">
        <v>4</v>
      </c>
      <c r="K54" s="27" t="s">
        <v>4</v>
      </c>
      <c r="L54" s="27" t="s">
        <v>4</v>
      </c>
      <c r="M54" s="22"/>
    </row>
    <row r="55" spans="1:13" ht="15">
      <c r="A55" s="26" t="s">
        <v>127</v>
      </c>
      <c r="B55" s="27" t="s">
        <v>5</v>
      </c>
      <c r="C55" s="27" t="s">
        <v>5</v>
      </c>
      <c r="D55" s="27" t="s">
        <v>5</v>
      </c>
      <c r="E55" s="29"/>
      <c r="F55" s="27" t="s">
        <v>5</v>
      </c>
      <c r="G55" s="27" t="s">
        <v>5</v>
      </c>
      <c r="H55" s="27" t="s">
        <v>5</v>
      </c>
      <c r="I55" s="29"/>
      <c r="J55" s="27" t="s">
        <v>5</v>
      </c>
      <c r="K55" s="27" t="s">
        <v>5</v>
      </c>
      <c r="L55" s="27" t="s">
        <v>5</v>
      </c>
      <c r="M55" s="22"/>
    </row>
    <row r="56" spans="1:13" ht="15">
      <c r="A56" s="26" t="s">
        <v>128</v>
      </c>
      <c r="B56" s="29">
        <f t="shared" si="6"/>
        <v>24300</v>
      </c>
      <c r="C56" s="51">
        <v>1.62</v>
      </c>
      <c r="D56" s="29">
        <f aca="true" t="shared" si="8" ref="D56:D61">+H56+L56</f>
        <v>39400</v>
      </c>
      <c r="E56" s="29"/>
      <c r="F56" s="29">
        <v>2600</v>
      </c>
      <c r="G56" s="51">
        <v>2.15</v>
      </c>
      <c r="H56" s="29">
        <v>5600</v>
      </c>
      <c r="I56" s="29"/>
      <c r="J56" s="29">
        <v>21700</v>
      </c>
      <c r="K56" s="51">
        <v>1.55</v>
      </c>
      <c r="L56" s="29">
        <v>33800</v>
      </c>
      <c r="M56" s="22"/>
    </row>
    <row r="57" spans="1:13" ht="15">
      <c r="A57" s="26" t="s">
        <v>129</v>
      </c>
      <c r="B57" s="29">
        <f t="shared" si="6"/>
        <v>15700</v>
      </c>
      <c r="C57" s="51">
        <v>1.85</v>
      </c>
      <c r="D57" s="29">
        <f t="shared" si="8"/>
        <v>29000</v>
      </c>
      <c r="E57" s="29"/>
      <c r="F57" s="29">
        <v>2700</v>
      </c>
      <c r="G57" s="51">
        <v>2.35</v>
      </c>
      <c r="H57" s="29">
        <v>6300</v>
      </c>
      <c r="I57" s="29"/>
      <c r="J57" s="29">
        <v>13000</v>
      </c>
      <c r="K57" s="51">
        <v>1.75</v>
      </c>
      <c r="L57" s="29">
        <v>22700</v>
      </c>
      <c r="M57" s="22"/>
    </row>
    <row r="58" spans="1:13" ht="15">
      <c r="A58" s="26" t="s">
        <v>130</v>
      </c>
      <c r="B58" s="29">
        <f t="shared" si="6"/>
        <v>15400</v>
      </c>
      <c r="C58" s="51">
        <v>2.02</v>
      </c>
      <c r="D58" s="29">
        <f t="shared" si="8"/>
        <v>31100</v>
      </c>
      <c r="E58" s="29"/>
      <c r="F58" s="29">
        <v>1100</v>
      </c>
      <c r="G58" s="51">
        <v>2.55</v>
      </c>
      <c r="H58" s="29">
        <v>2800</v>
      </c>
      <c r="I58" s="29"/>
      <c r="J58" s="29">
        <v>14300</v>
      </c>
      <c r="K58" s="51">
        <v>2</v>
      </c>
      <c r="L58" s="29">
        <v>28300</v>
      </c>
      <c r="M58" s="22"/>
    </row>
    <row r="59" spans="1:13" ht="15">
      <c r="A59" s="26" t="s">
        <v>131</v>
      </c>
      <c r="B59" s="27" t="s">
        <v>4</v>
      </c>
      <c r="C59" s="27" t="s">
        <v>4</v>
      </c>
      <c r="D59" s="27" t="s">
        <v>4</v>
      </c>
      <c r="E59" s="29"/>
      <c r="F59" s="27" t="s">
        <v>4</v>
      </c>
      <c r="G59" s="27" t="s">
        <v>4</v>
      </c>
      <c r="H59" s="27" t="s">
        <v>4</v>
      </c>
      <c r="I59" s="29"/>
      <c r="J59" s="27" t="s">
        <v>4</v>
      </c>
      <c r="K59" s="27" t="s">
        <v>4</v>
      </c>
      <c r="L59" s="27" t="s">
        <v>4</v>
      </c>
      <c r="M59" s="22"/>
    </row>
    <row r="60" spans="1:13" ht="15">
      <c r="A60" s="26" t="s">
        <v>132</v>
      </c>
      <c r="B60" s="29">
        <f t="shared" si="6"/>
        <v>37700</v>
      </c>
      <c r="C60" s="51">
        <v>1.84</v>
      </c>
      <c r="D60" s="29">
        <f t="shared" si="8"/>
        <v>69300</v>
      </c>
      <c r="E60" s="29"/>
      <c r="F60" s="29">
        <v>15400</v>
      </c>
      <c r="G60" s="51">
        <v>3.05</v>
      </c>
      <c r="H60" s="29">
        <v>47300</v>
      </c>
      <c r="I60" s="29"/>
      <c r="J60" s="29">
        <v>22300</v>
      </c>
      <c r="K60" s="51">
        <v>1</v>
      </c>
      <c r="L60" s="29">
        <v>22000</v>
      </c>
      <c r="M60" s="22"/>
    </row>
    <row r="61" spans="1:13" ht="15">
      <c r="A61" s="26" t="s">
        <v>133</v>
      </c>
      <c r="B61" s="29">
        <f t="shared" si="6"/>
        <v>11300</v>
      </c>
      <c r="C61" s="51">
        <v>2.35</v>
      </c>
      <c r="D61" s="29">
        <f t="shared" si="8"/>
        <v>26500</v>
      </c>
      <c r="E61" s="29"/>
      <c r="F61" s="29">
        <v>5800</v>
      </c>
      <c r="G61" s="51">
        <v>3.15</v>
      </c>
      <c r="H61" s="29">
        <v>18200</v>
      </c>
      <c r="I61" s="29"/>
      <c r="J61" s="29">
        <v>5500</v>
      </c>
      <c r="K61" s="51">
        <v>1.5</v>
      </c>
      <c r="L61" s="29">
        <v>8300</v>
      </c>
      <c r="M61" s="22"/>
    </row>
    <row r="62" spans="1:13" ht="15">
      <c r="A62" s="26" t="s">
        <v>134</v>
      </c>
      <c r="B62" s="27" t="s">
        <v>5</v>
      </c>
      <c r="C62" s="27" t="s">
        <v>5</v>
      </c>
      <c r="D62" s="27" t="s">
        <v>5</v>
      </c>
      <c r="E62" s="29"/>
      <c r="F62" s="27" t="s">
        <v>5</v>
      </c>
      <c r="G62" s="27" t="s">
        <v>5</v>
      </c>
      <c r="H62" s="27" t="s">
        <v>5</v>
      </c>
      <c r="I62" s="29"/>
      <c r="J62" s="27" t="s">
        <v>5</v>
      </c>
      <c r="K62" s="27" t="s">
        <v>5</v>
      </c>
      <c r="L62" s="27" t="s">
        <v>5</v>
      </c>
      <c r="M62" s="22"/>
    </row>
    <row r="63" spans="1:13" ht="15">
      <c r="A63" s="26" t="s">
        <v>135</v>
      </c>
      <c r="B63" s="29">
        <f t="shared" si="6"/>
        <v>26400</v>
      </c>
      <c r="C63" s="51">
        <v>2.19</v>
      </c>
      <c r="D63" s="29">
        <f>+H63+L63</f>
        <v>57900</v>
      </c>
      <c r="E63" s="29"/>
      <c r="F63" s="29">
        <v>13300</v>
      </c>
      <c r="G63" s="51">
        <v>2.7</v>
      </c>
      <c r="H63" s="29">
        <v>36000</v>
      </c>
      <c r="I63" s="29"/>
      <c r="J63" s="29">
        <v>13100</v>
      </c>
      <c r="K63" s="51">
        <v>1.65</v>
      </c>
      <c r="L63" s="29">
        <v>21900</v>
      </c>
      <c r="M63" s="22"/>
    </row>
    <row r="64" spans="1:13" ht="15">
      <c r="A64" s="26" t="s">
        <v>136</v>
      </c>
      <c r="B64" s="29">
        <f t="shared" si="6"/>
        <v>25200</v>
      </c>
      <c r="C64" s="51">
        <v>2.29</v>
      </c>
      <c r="D64" s="29">
        <f>+H64+L64</f>
        <v>57700</v>
      </c>
      <c r="E64" s="29"/>
      <c r="F64" s="29">
        <v>11300</v>
      </c>
      <c r="G64" s="51">
        <v>2.75</v>
      </c>
      <c r="H64" s="29">
        <v>31000</v>
      </c>
      <c r="I64" s="29"/>
      <c r="J64" s="29">
        <v>13900</v>
      </c>
      <c r="K64" s="51">
        <v>1.9</v>
      </c>
      <c r="L64" s="29">
        <v>26700</v>
      </c>
      <c r="M64" s="22"/>
    </row>
    <row r="65" spans="1:13" ht="15">
      <c r="A65" s="26"/>
      <c r="B65" s="29"/>
      <c r="C65" s="51"/>
      <c r="D65" s="29"/>
      <c r="E65" s="29"/>
      <c r="F65" s="29"/>
      <c r="G65" s="51"/>
      <c r="H65" s="29"/>
      <c r="I65" s="29"/>
      <c r="J65" s="29"/>
      <c r="K65" s="51"/>
      <c r="L65" s="29"/>
      <c r="M65" s="22"/>
    </row>
    <row r="66" spans="1:13" ht="15">
      <c r="A66" s="26" t="s">
        <v>137</v>
      </c>
      <c r="B66" s="29">
        <f t="shared" si="6"/>
        <v>96400</v>
      </c>
      <c r="C66" s="51">
        <f>+(G66+K66)/2</f>
        <v>2.05</v>
      </c>
      <c r="D66" s="29">
        <f>+H66+L66</f>
        <v>180400</v>
      </c>
      <c r="E66" s="29"/>
      <c r="F66" s="29">
        <f>12300+2900+1300</f>
        <v>16500</v>
      </c>
      <c r="G66" s="51">
        <f>+(2.5+2.1+2.3)/3</f>
        <v>2.3</v>
      </c>
      <c r="H66" s="29">
        <f>30500+6100+3000</f>
        <v>39600</v>
      </c>
      <c r="I66" s="29"/>
      <c r="J66" s="29">
        <f>13400+31800+34700</f>
        <v>79900</v>
      </c>
      <c r="K66" s="51">
        <f>+(1.95+1.6+1.85)/3</f>
        <v>1.8</v>
      </c>
      <c r="L66" s="29">
        <f>25900+50900+64000</f>
        <v>140800</v>
      </c>
      <c r="M66" s="22"/>
    </row>
    <row r="67" spans="1:13" ht="15">
      <c r="A67" s="26"/>
      <c r="B67" s="29"/>
      <c r="C67" s="51"/>
      <c r="D67" s="29"/>
      <c r="E67" s="29"/>
      <c r="F67" s="29"/>
      <c r="G67" s="51"/>
      <c r="H67" s="29"/>
      <c r="I67" s="29"/>
      <c r="J67" s="29"/>
      <c r="K67" s="51"/>
      <c r="L67" s="29"/>
      <c r="M67" s="22"/>
    </row>
    <row r="68" spans="1:13" ht="15">
      <c r="A68" s="26" t="s">
        <v>6</v>
      </c>
      <c r="B68" s="29">
        <f t="shared" si="6"/>
        <v>55600</v>
      </c>
      <c r="C68" s="51">
        <v>2.25</v>
      </c>
      <c r="D68" s="29">
        <f>+H68+L68</f>
        <v>124400</v>
      </c>
      <c r="E68" s="29"/>
      <c r="F68" s="29">
        <v>7800</v>
      </c>
      <c r="G68" s="51">
        <v>2.6</v>
      </c>
      <c r="H68" s="29">
        <v>20300</v>
      </c>
      <c r="I68" s="29"/>
      <c r="J68" s="29">
        <v>47800</v>
      </c>
      <c r="K68" s="51">
        <v>2.2</v>
      </c>
      <c r="L68" s="29">
        <v>104100</v>
      </c>
      <c r="M68" s="22"/>
    </row>
    <row r="69" spans="1:13" ht="15">
      <c r="A69" s="13"/>
      <c r="B69" s="34"/>
      <c r="C69" s="35"/>
      <c r="D69" s="34"/>
      <c r="E69" s="34"/>
      <c r="F69" s="34"/>
      <c r="G69" s="35"/>
      <c r="H69" s="34"/>
      <c r="I69" s="34"/>
      <c r="J69" s="34"/>
      <c r="K69" s="35"/>
      <c r="L69" s="34"/>
      <c r="M69" s="22"/>
    </row>
    <row r="70" spans="1:13" ht="15">
      <c r="A70" s="20" t="s">
        <v>150</v>
      </c>
      <c r="B70" s="22"/>
      <c r="C70" s="38"/>
      <c r="D70" s="22"/>
      <c r="E70" s="22"/>
      <c r="F70" s="22"/>
      <c r="G70" s="38"/>
      <c r="H70" s="22"/>
      <c r="I70" s="22"/>
      <c r="J70" s="22"/>
      <c r="K70" s="38"/>
      <c r="L70" s="22"/>
      <c r="M70" s="22"/>
    </row>
    <row r="71" spans="1:13" ht="15">
      <c r="A71" s="20" t="s">
        <v>151</v>
      </c>
      <c r="B71" s="22"/>
      <c r="C71" s="38"/>
      <c r="D71" s="22"/>
      <c r="E71" s="22"/>
      <c r="F71" s="22"/>
      <c r="G71" s="38"/>
      <c r="H71" s="22"/>
      <c r="I71" s="22"/>
      <c r="J71" s="22"/>
      <c r="K71" s="38"/>
      <c r="L71" s="22"/>
      <c r="M71" s="22"/>
    </row>
    <row r="72" spans="1:13" ht="15">
      <c r="A72" s="20"/>
      <c r="B72" s="22"/>
      <c r="C72" s="38"/>
      <c r="D72" s="22"/>
      <c r="E72" s="22"/>
      <c r="F72" s="22"/>
      <c r="G72" s="38"/>
      <c r="H72" s="22"/>
      <c r="I72" s="22"/>
      <c r="J72" s="22"/>
      <c r="K72" s="38"/>
      <c r="L72" s="22"/>
      <c r="M72" s="22"/>
    </row>
    <row r="73" spans="1:13" ht="31.5" customHeight="1">
      <c r="A73" s="65" t="s">
        <v>167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22"/>
    </row>
    <row r="74" spans="1:13" ht="15">
      <c r="A74" s="66" t="s">
        <v>181</v>
      </c>
      <c r="B74" s="36"/>
      <c r="C74" s="37"/>
      <c r="D74" s="36"/>
      <c r="E74" s="36"/>
      <c r="F74" s="36"/>
      <c r="G74" s="37"/>
      <c r="H74" s="36"/>
      <c r="I74" s="36"/>
      <c r="J74" s="36"/>
      <c r="K74" s="38"/>
      <c r="L74" s="22"/>
      <c r="M74" s="22"/>
    </row>
    <row r="75" spans="1:13" ht="15">
      <c r="A75" s="20"/>
      <c r="B75" s="22"/>
      <c r="C75" s="38"/>
      <c r="D75" s="22"/>
      <c r="E75" s="22"/>
      <c r="F75" s="22"/>
      <c r="G75" s="38"/>
      <c r="H75" s="22"/>
      <c r="I75" s="22"/>
      <c r="J75" s="22"/>
      <c r="K75" s="38"/>
      <c r="L75" s="22"/>
      <c r="M75" s="22"/>
    </row>
    <row r="76" spans="1:13" ht="15">
      <c r="A76" s="20"/>
      <c r="B76" s="22"/>
      <c r="C76" s="38"/>
      <c r="D76" s="22"/>
      <c r="E76" s="22"/>
      <c r="F76" s="22"/>
      <c r="G76" s="38"/>
      <c r="H76" s="22"/>
      <c r="I76" s="22"/>
      <c r="J76" s="22"/>
      <c r="K76" s="38"/>
      <c r="L76" s="22"/>
      <c r="M76" s="22"/>
    </row>
    <row r="77" spans="1:13" ht="15">
      <c r="A77" s="20"/>
      <c r="B77" s="22"/>
      <c r="C77" s="38"/>
      <c r="D77" s="22"/>
      <c r="E77" s="22"/>
      <c r="F77" s="22"/>
      <c r="G77" s="38"/>
      <c r="H77" s="22"/>
      <c r="I77" s="22"/>
      <c r="J77" s="22"/>
      <c r="K77" s="38"/>
      <c r="L77" s="22"/>
      <c r="M77" s="22"/>
    </row>
  </sheetData>
  <sheetProtection/>
  <mergeCells count="4">
    <mergeCell ref="B4:D4"/>
    <mergeCell ref="F4:H4"/>
    <mergeCell ref="J4:L4"/>
    <mergeCell ref="A73:L73"/>
  </mergeCells>
  <hyperlinks>
    <hyperlink ref="A74" r:id="rId1" display="https://www.nass.usda.gov/Statistics_by_State/New_York/Publications/Annual_Statistical_Bulletin/index.php"/>
  </hyperlinks>
  <printOptions/>
  <pageMargins left="0.7" right="0.7" top="0.75" bottom="0.75" header="0.3" footer="0.3"/>
  <pageSetup horizontalDpi="1200" verticalDpi="12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4" width="13.77734375" style="0" customWidth="1"/>
    <col min="5" max="5" width="2.77734375" style="0" customWidth="1"/>
    <col min="6" max="8" width="13.77734375" style="0" customWidth="1"/>
    <col min="9" max="9" width="2.77734375" style="0" customWidth="1"/>
  </cols>
  <sheetData>
    <row r="1" spans="1:12" ht="20.25">
      <c r="A1" s="45" t="s">
        <v>11</v>
      </c>
      <c r="B1" s="45"/>
      <c r="C1" s="45"/>
      <c r="D1" s="45"/>
      <c r="E1" s="45"/>
      <c r="F1" s="47"/>
      <c r="G1" s="15"/>
      <c r="H1" s="20"/>
      <c r="I1" s="47"/>
      <c r="J1" s="20"/>
      <c r="K1" s="20"/>
      <c r="L1" s="20"/>
    </row>
    <row r="2" spans="1:12" ht="20.25">
      <c r="A2" s="46" t="s">
        <v>168</v>
      </c>
      <c r="B2" s="46"/>
      <c r="C2" s="46"/>
      <c r="D2" s="46"/>
      <c r="E2" s="46"/>
      <c r="F2" s="15"/>
      <c r="G2" s="15"/>
      <c r="H2" s="20"/>
      <c r="I2" s="47"/>
      <c r="J2" s="20"/>
      <c r="K2" s="20"/>
      <c r="L2" s="20"/>
    </row>
    <row r="3" spans="1:12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13"/>
      <c r="B4" s="61" t="s">
        <v>160</v>
      </c>
      <c r="C4" s="61"/>
      <c r="D4" s="62"/>
      <c r="E4" s="13"/>
      <c r="F4" s="61" t="s">
        <v>2</v>
      </c>
      <c r="G4" s="61"/>
      <c r="H4" s="62"/>
      <c r="I4" s="14"/>
      <c r="J4" s="63" t="s">
        <v>3</v>
      </c>
      <c r="K4" s="64"/>
      <c r="L4" s="64"/>
    </row>
    <row r="5" spans="1:12" ht="28.5">
      <c r="A5" s="15" t="s">
        <v>154</v>
      </c>
      <c r="B5" s="16" t="s">
        <v>142</v>
      </c>
      <c r="C5" s="16" t="s">
        <v>143</v>
      </c>
      <c r="D5" s="17" t="s">
        <v>144</v>
      </c>
      <c r="E5" s="55"/>
      <c r="F5" s="16" t="s">
        <v>142</v>
      </c>
      <c r="G5" s="16" t="s">
        <v>143</v>
      </c>
      <c r="H5" s="17" t="s">
        <v>144</v>
      </c>
      <c r="I5" s="18"/>
      <c r="J5" s="16" t="s">
        <v>142</v>
      </c>
      <c r="K5" s="16" t="s">
        <v>143</v>
      </c>
      <c r="L5" s="17" t="s">
        <v>144</v>
      </c>
    </row>
    <row r="6" spans="1:12" ht="15">
      <c r="A6" s="13"/>
      <c r="B6" s="19"/>
      <c r="C6" s="19"/>
      <c r="D6" s="19"/>
      <c r="E6" s="21"/>
      <c r="F6" s="19"/>
      <c r="G6" s="19"/>
      <c r="H6" s="19"/>
      <c r="I6" s="20"/>
      <c r="J6" s="20"/>
      <c r="K6" s="21"/>
      <c r="L6" s="20"/>
    </row>
    <row r="7" spans="1:12" ht="15">
      <c r="A7" s="15" t="s">
        <v>1</v>
      </c>
      <c r="B7" s="24">
        <f>SUM(B8:B64)</f>
        <v>1520000</v>
      </c>
      <c r="C7" s="58">
        <v>1.8</v>
      </c>
      <c r="D7" s="24">
        <f>SUM(D8:D64)</f>
        <v>2790000</v>
      </c>
      <c r="E7" s="15"/>
      <c r="F7" s="24">
        <f>SUM(F8:F64)</f>
        <v>370000</v>
      </c>
      <c r="G7" s="58">
        <v>2.1</v>
      </c>
      <c r="H7" s="24">
        <f>SUM(H8:H64)</f>
        <v>777000</v>
      </c>
      <c r="I7" s="19"/>
      <c r="J7" s="24">
        <f>SUM(J8:J64)</f>
        <v>1150000</v>
      </c>
      <c r="K7" s="58">
        <v>1.8</v>
      </c>
      <c r="L7" s="24">
        <f>SUM(L8:L64)</f>
        <v>2013000</v>
      </c>
    </row>
    <row r="8" spans="1:12" ht="15">
      <c r="A8" s="26" t="s">
        <v>80</v>
      </c>
      <c r="B8" s="29">
        <f aca="true" t="shared" si="0" ref="B8:B13">+F8+J8</f>
        <v>22900</v>
      </c>
      <c r="C8" s="59">
        <v>1.4</v>
      </c>
      <c r="D8" s="29">
        <f aca="true" t="shared" si="1" ref="D8:D13">+H8+L8</f>
        <v>32700</v>
      </c>
      <c r="E8" s="29"/>
      <c r="F8" s="29">
        <v>4900</v>
      </c>
      <c r="G8" s="59">
        <v>2.1</v>
      </c>
      <c r="H8" s="29">
        <v>10500</v>
      </c>
      <c r="I8" s="29"/>
      <c r="J8" s="29">
        <v>18000</v>
      </c>
      <c r="K8" s="59">
        <v>1.2</v>
      </c>
      <c r="L8" s="29">
        <v>22200</v>
      </c>
    </row>
    <row r="9" spans="1:12" ht="15">
      <c r="A9" s="26" t="s">
        <v>81</v>
      </c>
      <c r="B9" s="29">
        <f t="shared" si="0"/>
        <v>39700</v>
      </c>
      <c r="C9" s="59">
        <v>1.4</v>
      </c>
      <c r="D9" s="29">
        <f t="shared" si="1"/>
        <v>56900</v>
      </c>
      <c r="E9" s="29"/>
      <c r="F9" s="29">
        <v>6000</v>
      </c>
      <c r="G9" s="59">
        <v>1.6</v>
      </c>
      <c r="H9" s="29">
        <v>9600</v>
      </c>
      <c r="I9" s="29"/>
      <c r="J9" s="29">
        <v>33700</v>
      </c>
      <c r="K9" s="59">
        <v>1.4</v>
      </c>
      <c r="L9" s="29">
        <v>47300</v>
      </c>
    </row>
    <row r="10" spans="1:12" ht="15">
      <c r="A10" s="26" t="s">
        <v>82</v>
      </c>
      <c r="B10" s="29">
        <f t="shared" si="0"/>
        <v>21700</v>
      </c>
      <c r="C10" s="59">
        <v>1.3</v>
      </c>
      <c r="D10" s="29">
        <f t="shared" si="1"/>
        <v>27200</v>
      </c>
      <c r="E10" s="29"/>
      <c r="F10" s="29">
        <v>3900</v>
      </c>
      <c r="G10" s="59">
        <v>2</v>
      </c>
      <c r="H10" s="29">
        <v>7800</v>
      </c>
      <c r="I10" s="29"/>
      <c r="J10" s="29">
        <v>17800</v>
      </c>
      <c r="K10" s="59">
        <v>1.1</v>
      </c>
      <c r="L10" s="29">
        <v>19400</v>
      </c>
    </row>
    <row r="11" spans="1:12" ht="15">
      <c r="A11" s="26" t="s">
        <v>83</v>
      </c>
      <c r="B11" s="29">
        <f t="shared" si="0"/>
        <v>33200</v>
      </c>
      <c r="C11" s="59">
        <v>2.1</v>
      </c>
      <c r="D11" s="29">
        <f t="shared" si="1"/>
        <v>68600</v>
      </c>
      <c r="E11" s="29"/>
      <c r="F11" s="29">
        <v>8500</v>
      </c>
      <c r="G11" s="59">
        <v>2.7</v>
      </c>
      <c r="H11" s="29">
        <v>22700</v>
      </c>
      <c r="I11" s="29"/>
      <c r="J11" s="29">
        <v>24700</v>
      </c>
      <c r="K11" s="59">
        <v>1.9</v>
      </c>
      <c r="L11" s="29">
        <v>45900</v>
      </c>
    </row>
    <row r="12" spans="1:12" ht="15">
      <c r="A12" s="26" t="s">
        <v>84</v>
      </c>
      <c r="B12" s="29">
        <f t="shared" si="0"/>
        <v>38500</v>
      </c>
      <c r="C12" s="59">
        <v>2.9</v>
      </c>
      <c r="D12" s="29">
        <f t="shared" si="1"/>
        <v>110200</v>
      </c>
      <c r="E12" s="29"/>
      <c r="F12" s="29">
        <v>14700</v>
      </c>
      <c r="G12" s="59">
        <v>2.6</v>
      </c>
      <c r="H12" s="29">
        <v>38800</v>
      </c>
      <c r="I12" s="29"/>
      <c r="J12" s="29">
        <v>23800</v>
      </c>
      <c r="K12" s="59">
        <v>3</v>
      </c>
      <c r="L12" s="29">
        <v>71400</v>
      </c>
    </row>
    <row r="13" spans="1:12" ht="15">
      <c r="A13" s="26" t="s">
        <v>85</v>
      </c>
      <c r="B13" s="29">
        <f t="shared" si="0"/>
        <v>50900</v>
      </c>
      <c r="C13" s="59">
        <v>2.4</v>
      </c>
      <c r="D13" s="29">
        <f t="shared" si="1"/>
        <v>120200</v>
      </c>
      <c r="E13" s="29"/>
      <c r="F13" s="29">
        <v>6800</v>
      </c>
      <c r="G13" s="59">
        <v>3.2</v>
      </c>
      <c r="H13" s="29">
        <v>21600</v>
      </c>
      <c r="I13" s="29"/>
      <c r="J13" s="29">
        <v>44100</v>
      </c>
      <c r="K13" s="59">
        <v>2.2</v>
      </c>
      <c r="L13" s="29">
        <v>98600</v>
      </c>
    </row>
    <row r="14" spans="1:12" ht="15">
      <c r="A14" s="26" t="s">
        <v>86</v>
      </c>
      <c r="B14" s="29">
        <f aca="true" t="shared" si="2" ref="B14:B19">+F14+J14</f>
        <v>14500</v>
      </c>
      <c r="C14" s="59">
        <v>1.7</v>
      </c>
      <c r="D14" s="29">
        <f aca="true" t="shared" si="3" ref="D14:D19">+H14+L14</f>
        <v>24000</v>
      </c>
      <c r="E14" s="29"/>
      <c r="F14" s="29">
        <v>2700</v>
      </c>
      <c r="G14" s="59">
        <v>2.1</v>
      </c>
      <c r="H14" s="29">
        <v>5800</v>
      </c>
      <c r="I14" s="29"/>
      <c r="J14" s="29">
        <v>11800</v>
      </c>
      <c r="K14" s="59">
        <v>1.5</v>
      </c>
      <c r="L14" s="29">
        <v>18200</v>
      </c>
    </row>
    <row r="15" spans="1:12" ht="15">
      <c r="A15" s="26" t="s">
        <v>87</v>
      </c>
      <c r="B15" s="29">
        <f t="shared" si="2"/>
        <v>38400</v>
      </c>
      <c r="C15" s="59">
        <v>2.1</v>
      </c>
      <c r="D15" s="29">
        <f t="shared" si="3"/>
        <v>80000</v>
      </c>
      <c r="E15" s="29"/>
      <c r="F15" s="29">
        <v>9400</v>
      </c>
      <c r="G15" s="59">
        <v>1.7</v>
      </c>
      <c r="H15" s="29">
        <v>16100</v>
      </c>
      <c r="I15" s="29"/>
      <c r="J15" s="29">
        <v>29000</v>
      </c>
      <c r="K15" s="59">
        <v>2.2</v>
      </c>
      <c r="L15" s="29">
        <v>63900</v>
      </c>
    </row>
    <row r="16" spans="1:12" ht="15">
      <c r="A16" s="26" t="s">
        <v>88</v>
      </c>
      <c r="B16" s="29">
        <f t="shared" si="2"/>
        <v>18300</v>
      </c>
      <c r="C16" s="59">
        <v>1.7</v>
      </c>
      <c r="D16" s="29">
        <f t="shared" si="3"/>
        <v>30900</v>
      </c>
      <c r="E16" s="29"/>
      <c r="F16" s="29">
        <v>7600</v>
      </c>
      <c r="G16" s="59">
        <v>1.8</v>
      </c>
      <c r="H16" s="29">
        <v>13800</v>
      </c>
      <c r="I16" s="29"/>
      <c r="J16" s="29">
        <v>10700</v>
      </c>
      <c r="K16" s="59">
        <v>1.6</v>
      </c>
      <c r="L16" s="29">
        <v>17100</v>
      </c>
    </row>
    <row r="17" spans="1:12" ht="15">
      <c r="A17" s="26" t="s">
        <v>89</v>
      </c>
      <c r="B17" s="29">
        <f t="shared" si="2"/>
        <v>28900</v>
      </c>
      <c r="C17" s="59">
        <v>1.6</v>
      </c>
      <c r="D17" s="29">
        <f t="shared" si="3"/>
        <v>47300</v>
      </c>
      <c r="E17" s="29"/>
      <c r="F17" s="29">
        <v>4500</v>
      </c>
      <c r="G17" s="59">
        <v>1.6</v>
      </c>
      <c r="H17" s="29">
        <v>7000</v>
      </c>
      <c r="I17" s="29"/>
      <c r="J17" s="29">
        <v>24400</v>
      </c>
      <c r="K17" s="59">
        <v>1.7</v>
      </c>
      <c r="L17" s="29">
        <v>40300</v>
      </c>
    </row>
    <row r="18" spans="1:12" ht="15">
      <c r="A18" s="26" t="s">
        <v>90</v>
      </c>
      <c r="B18" s="29">
        <f t="shared" si="2"/>
        <v>23800</v>
      </c>
      <c r="C18" s="59">
        <v>1.4</v>
      </c>
      <c r="D18" s="29">
        <f t="shared" si="3"/>
        <v>33500</v>
      </c>
      <c r="E18" s="29"/>
      <c r="F18" s="29">
        <v>5300</v>
      </c>
      <c r="G18" s="59">
        <v>1.6</v>
      </c>
      <c r="H18" s="29">
        <v>8500</v>
      </c>
      <c r="I18" s="29"/>
      <c r="J18" s="29">
        <v>18500</v>
      </c>
      <c r="K18" s="59">
        <v>1.4</v>
      </c>
      <c r="L18" s="29">
        <v>25000</v>
      </c>
    </row>
    <row r="19" spans="1:12" ht="15">
      <c r="A19" s="26" t="s">
        <v>91</v>
      </c>
      <c r="B19" s="29">
        <f t="shared" si="2"/>
        <v>53500</v>
      </c>
      <c r="C19" s="59">
        <v>1.5</v>
      </c>
      <c r="D19" s="29">
        <f t="shared" si="3"/>
        <v>78100</v>
      </c>
      <c r="E19" s="29"/>
      <c r="F19" s="29">
        <v>8500</v>
      </c>
      <c r="G19" s="59">
        <v>2.6</v>
      </c>
      <c r="H19" s="29">
        <v>22200</v>
      </c>
      <c r="I19" s="29"/>
      <c r="J19" s="29">
        <v>45000</v>
      </c>
      <c r="K19" s="59">
        <v>1.2</v>
      </c>
      <c r="L19" s="29">
        <v>55900</v>
      </c>
    </row>
    <row r="20" spans="1:12" ht="15">
      <c r="A20" s="26" t="s">
        <v>92</v>
      </c>
      <c r="B20" s="29">
        <f aca="true" t="shared" si="4" ref="B20:B25">+F20+J20</f>
        <v>24300</v>
      </c>
      <c r="C20" s="59">
        <v>1.5</v>
      </c>
      <c r="D20" s="29">
        <f aca="true" t="shared" si="5" ref="D20:D25">+H20+L20</f>
        <v>36100</v>
      </c>
      <c r="E20" s="29"/>
      <c r="F20" s="29">
        <v>6600</v>
      </c>
      <c r="G20" s="59">
        <v>1.6</v>
      </c>
      <c r="H20" s="29">
        <v>10300</v>
      </c>
      <c r="I20" s="29"/>
      <c r="J20" s="29">
        <v>17700</v>
      </c>
      <c r="K20" s="59">
        <v>1.5</v>
      </c>
      <c r="L20" s="29">
        <v>25800</v>
      </c>
    </row>
    <row r="21" spans="1:12" ht="15">
      <c r="A21" s="26" t="s">
        <v>93</v>
      </c>
      <c r="B21" s="29">
        <f t="shared" si="4"/>
        <v>33500</v>
      </c>
      <c r="C21" s="59">
        <v>1.9</v>
      </c>
      <c r="D21" s="29">
        <f t="shared" si="5"/>
        <v>64500</v>
      </c>
      <c r="E21" s="29"/>
      <c r="F21" s="29">
        <v>3900</v>
      </c>
      <c r="G21" s="59">
        <v>1.5</v>
      </c>
      <c r="H21" s="29">
        <v>5900</v>
      </c>
      <c r="I21" s="29"/>
      <c r="J21" s="29">
        <v>29600</v>
      </c>
      <c r="K21" s="59">
        <v>2</v>
      </c>
      <c r="L21" s="29">
        <v>58600</v>
      </c>
    </row>
    <row r="22" spans="1:12" ht="15">
      <c r="A22" s="26" t="s">
        <v>94</v>
      </c>
      <c r="B22" s="29">
        <f t="shared" si="4"/>
        <v>18600</v>
      </c>
      <c r="C22" s="59">
        <v>2</v>
      </c>
      <c r="D22" s="29">
        <f t="shared" si="5"/>
        <v>36400</v>
      </c>
      <c r="E22" s="29"/>
      <c r="F22" s="29">
        <v>2100</v>
      </c>
      <c r="G22" s="59">
        <v>2.2</v>
      </c>
      <c r="H22" s="29">
        <v>4700</v>
      </c>
      <c r="I22" s="29"/>
      <c r="J22" s="29">
        <v>16500</v>
      </c>
      <c r="K22" s="59">
        <v>1.9</v>
      </c>
      <c r="L22" s="29">
        <v>31700</v>
      </c>
    </row>
    <row r="23" spans="1:12" ht="15">
      <c r="A23" s="26" t="s">
        <v>95</v>
      </c>
      <c r="B23" s="29">
        <f t="shared" si="4"/>
        <v>36800</v>
      </c>
      <c r="C23" s="59">
        <v>2.5</v>
      </c>
      <c r="D23" s="29">
        <f t="shared" si="5"/>
        <v>91900</v>
      </c>
      <c r="E23" s="29"/>
      <c r="F23" s="29">
        <v>6600</v>
      </c>
      <c r="G23" s="59">
        <v>2.2</v>
      </c>
      <c r="H23" s="29">
        <v>14500</v>
      </c>
      <c r="I23" s="29"/>
      <c r="J23" s="29">
        <v>30200</v>
      </c>
      <c r="K23" s="59">
        <v>2.6</v>
      </c>
      <c r="L23" s="29">
        <v>77400</v>
      </c>
    </row>
    <row r="24" spans="1:12" ht="15">
      <c r="A24" s="26" t="s">
        <v>96</v>
      </c>
      <c r="B24" s="29">
        <f t="shared" si="4"/>
        <v>9200</v>
      </c>
      <c r="C24" s="59">
        <v>1.3</v>
      </c>
      <c r="D24" s="29">
        <f t="shared" si="5"/>
        <v>12000</v>
      </c>
      <c r="E24" s="29"/>
      <c r="F24" s="29">
        <v>2100</v>
      </c>
      <c r="G24" s="59">
        <v>1.7</v>
      </c>
      <c r="H24" s="29">
        <v>3600</v>
      </c>
      <c r="I24" s="29"/>
      <c r="J24" s="29">
        <v>7100</v>
      </c>
      <c r="K24" s="59">
        <v>1.2</v>
      </c>
      <c r="L24" s="29">
        <v>8400</v>
      </c>
    </row>
    <row r="25" spans="1:12" ht="15">
      <c r="A25" s="26" t="s">
        <v>97</v>
      </c>
      <c r="B25" s="29">
        <f t="shared" si="4"/>
        <v>27500</v>
      </c>
      <c r="C25" s="59">
        <v>2</v>
      </c>
      <c r="D25" s="29">
        <f t="shared" si="5"/>
        <v>54100</v>
      </c>
      <c r="E25" s="29"/>
      <c r="F25" s="29">
        <v>18000</v>
      </c>
      <c r="G25" s="59">
        <v>2.1</v>
      </c>
      <c r="H25" s="29">
        <v>37600</v>
      </c>
      <c r="I25" s="29"/>
      <c r="J25" s="29">
        <v>9500</v>
      </c>
      <c r="K25" s="59">
        <v>1.7</v>
      </c>
      <c r="L25" s="29">
        <v>16500</v>
      </c>
    </row>
    <row r="26" spans="1:12" ht="15">
      <c r="A26" s="26" t="s">
        <v>98</v>
      </c>
      <c r="B26" s="29">
        <f>+F26+J26</f>
        <v>18500</v>
      </c>
      <c r="C26" s="59">
        <v>1.1</v>
      </c>
      <c r="D26" s="29">
        <f>+H26+L26</f>
        <v>20100</v>
      </c>
      <c r="E26" s="29"/>
      <c r="F26" s="29">
        <v>1900</v>
      </c>
      <c r="G26" s="59">
        <v>1.9</v>
      </c>
      <c r="H26" s="29">
        <v>3700</v>
      </c>
      <c r="I26" s="29"/>
      <c r="J26" s="29">
        <v>16600</v>
      </c>
      <c r="K26" s="59">
        <v>1</v>
      </c>
      <c r="L26" s="29">
        <v>16400</v>
      </c>
    </row>
    <row r="27" spans="1:12" ht="15">
      <c r="A27" s="26" t="s">
        <v>99</v>
      </c>
      <c r="B27" s="27">
        <v>0</v>
      </c>
      <c r="C27" s="27">
        <v>0</v>
      </c>
      <c r="D27" s="27">
        <v>0</v>
      </c>
      <c r="E27" s="29"/>
      <c r="F27" s="27">
        <v>0</v>
      </c>
      <c r="G27" s="27">
        <v>0</v>
      </c>
      <c r="H27" s="27">
        <v>0</v>
      </c>
      <c r="I27" s="29"/>
      <c r="J27" s="27">
        <v>0</v>
      </c>
      <c r="K27" s="27">
        <v>0</v>
      </c>
      <c r="L27" s="27">
        <v>0</v>
      </c>
    </row>
    <row r="28" spans="1:12" ht="15">
      <c r="A28" s="26" t="s">
        <v>100</v>
      </c>
      <c r="B28" s="29">
        <f>+F28+J28</f>
        <v>34800</v>
      </c>
      <c r="C28" s="59">
        <v>1.9</v>
      </c>
      <c r="D28" s="29">
        <f>+H28+L28</f>
        <v>65700</v>
      </c>
      <c r="E28" s="29"/>
      <c r="F28" s="29">
        <v>11400</v>
      </c>
      <c r="G28" s="59">
        <v>2.2</v>
      </c>
      <c r="H28" s="29">
        <v>24800</v>
      </c>
      <c r="I28" s="29"/>
      <c r="J28" s="29">
        <v>23400</v>
      </c>
      <c r="K28" s="59">
        <v>1.7</v>
      </c>
      <c r="L28" s="29">
        <v>40900</v>
      </c>
    </row>
    <row r="29" spans="1:12" ht="15">
      <c r="A29" s="26" t="s">
        <v>101</v>
      </c>
      <c r="B29" s="29">
        <f>+F29+J29</f>
        <v>100400</v>
      </c>
      <c r="C29" s="59">
        <v>1.7</v>
      </c>
      <c r="D29" s="29">
        <f>+H29+L29</f>
        <v>171900</v>
      </c>
      <c r="E29" s="29"/>
      <c r="F29" s="29">
        <v>11900</v>
      </c>
      <c r="G29" s="59">
        <v>1.5</v>
      </c>
      <c r="H29" s="29">
        <v>18400</v>
      </c>
      <c r="I29" s="29"/>
      <c r="J29" s="29">
        <v>88500</v>
      </c>
      <c r="K29" s="59">
        <v>1.7</v>
      </c>
      <c r="L29" s="29">
        <v>153500</v>
      </c>
    </row>
    <row r="30" spans="1:12" ht="15">
      <c r="A30" s="26" t="s">
        <v>102</v>
      </c>
      <c r="B30" s="29">
        <f>+F30+J30</f>
        <v>49600</v>
      </c>
      <c r="C30" s="59">
        <v>2.2</v>
      </c>
      <c r="D30" s="29">
        <f>+H30+L30</f>
        <v>107600</v>
      </c>
      <c r="E30" s="29"/>
      <c r="F30" s="29">
        <v>9700</v>
      </c>
      <c r="G30" s="59">
        <v>2.5</v>
      </c>
      <c r="H30" s="29">
        <v>24500</v>
      </c>
      <c r="I30" s="29"/>
      <c r="J30" s="29">
        <v>39900</v>
      </c>
      <c r="K30" s="59">
        <v>2.1</v>
      </c>
      <c r="L30" s="29">
        <v>83100</v>
      </c>
    </row>
    <row r="31" spans="1:12" ht="15">
      <c r="A31" s="26" t="s">
        <v>103</v>
      </c>
      <c r="B31" s="29">
        <f>+F31+J31</f>
        <v>22300</v>
      </c>
      <c r="C31" s="59">
        <v>1.8</v>
      </c>
      <c r="D31" s="29">
        <f>+H31+L31</f>
        <v>39400</v>
      </c>
      <c r="E31" s="29"/>
      <c r="F31" s="29">
        <v>13200</v>
      </c>
      <c r="G31" s="59">
        <v>2.1</v>
      </c>
      <c r="H31" s="29">
        <v>28000</v>
      </c>
      <c r="I31" s="29"/>
      <c r="J31" s="29">
        <v>9100</v>
      </c>
      <c r="K31" s="59">
        <v>1.3</v>
      </c>
      <c r="L31" s="29">
        <v>11400</v>
      </c>
    </row>
    <row r="32" spans="1:12" ht="15">
      <c r="A32" s="26" t="s">
        <v>104</v>
      </c>
      <c r="B32" s="29">
        <f aca="true" t="shared" si="6" ref="B32:B37">+F32+J32</f>
        <v>42800</v>
      </c>
      <c r="C32" s="59">
        <v>1.9</v>
      </c>
      <c r="D32" s="29">
        <f aca="true" t="shared" si="7" ref="D32:D37">+H32+L32</f>
        <v>80000</v>
      </c>
      <c r="E32" s="29"/>
      <c r="F32" s="29">
        <v>17000</v>
      </c>
      <c r="G32" s="59">
        <v>2.2</v>
      </c>
      <c r="H32" s="29">
        <v>37700</v>
      </c>
      <c r="I32" s="29"/>
      <c r="J32" s="29">
        <v>25800</v>
      </c>
      <c r="K32" s="59">
        <v>1.6</v>
      </c>
      <c r="L32" s="29">
        <v>42300</v>
      </c>
    </row>
    <row r="33" spans="1:12" ht="15">
      <c r="A33" s="26" t="s">
        <v>105</v>
      </c>
      <c r="B33" s="29">
        <f t="shared" si="6"/>
        <v>6500</v>
      </c>
      <c r="C33" s="59">
        <v>2.3</v>
      </c>
      <c r="D33" s="29">
        <f t="shared" si="7"/>
        <v>15000</v>
      </c>
      <c r="E33" s="29"/>
      <c r="F33" s="29">
        <v>4700</v>
      </c>
      <c r="G33" s="59">
        <v>2.7</v>
      </c>
      <c r="H33" s="29">
        <v>12500</v>
      </c>
      <c r="I33" s="29"/>
      <c r="J33" s="29">
        <v>1800</v>
      </c>
      <c r="K33" s="59">
        <v>1.4</v>
      </c>
      <c r="L33" s="29">
        <v>2500</v>
      </c>
    </row>
    <row r="34" spans="1:12" ht="15">
      <c r="A34" s="26" t="s">
        <v>106</v>
      </c>
      <c r="B34" s="29">
        <f t="shared" si="6"/>
        <v>69000</v>
      </c>
      <c r="C34" s="59">
        <v>1.7</v>
      </c>
      <c r="D34" s="29">
        <f t="shared" si="7"/>
        <v>119200</v>
      </c>
      <c r="E34" s="29"/>
      <c r="F34" s="29">
        <v>14600</v>
      </c>
      <c r="G34" s="59">
        <v>1.8</v>
      </c>
      <c r="H34" s="29">
        <v>26300</v>
      </c>
      <c r="I34" s="29"/>
      <c r="J34" s="29">
        <v>54400</v>
      </c>
      <c r="K34" s="59">
        <v>1.7</v>
      </c>
      <c r="L34" s="29">
        <v>92900</v>
      </c>
    </row>
    <row r="35" spans="1:12" ht="15">
      <c r="A35" s="26" t="s">
        <v>107</v>
      </c>
      <c r="B35" s="29">
        <f>+J35</f>
        <v>300</v>
      </c>
      <c r="C35" s="59">
        <v>3</v>
      </c>
      <c r="D35" s="29">
        <f>+L35</f>
        <v>900</v>
      </c>
      <c r="E35" s="29"/>
      <c r="F35" s="27">
        <v>0</v>
      </c>
      <c r="G35" s="27">
        <v>0</v>
      </c>
      <c r="H35" s="27">
        <v>0</v>
      </c>
      <c r="I35" s="29"/>
      <c r="J35" s="29">
        <v>300</v>
      </c>
      <c r="K35" s="59">
        <v>3</v>
      </c>
      <c r="L35" s="29">
        <v>900</v>
      </c>
    </row>
    <row r="36" spans="1:12" ht="15">
      <c r="A36" s="26" t="s">
        <v>108</v>
      </c>
      <c r="B36" s="29">
        <f t="shared" si="6"/>
        <v>26200</v>
      </c>
      <c r="C36" s="59">
        <v>2.2</v>
      </c>
      <c r="D36" s="29">
        <f t="shared" si="7"/>
        <v>57100</v>
      </c>
      <c r="E36" s="29"/>
      <c r="F36" s="29">
        <v>8800</v>
      </c>
      <c r="G36" s="59">
        <v>1.9</v>
      </c>
      <c r="H36" s="29">
        <v>16700</v>
      </c>
      <c r="I36" s="29"/>
      <c r="J36" s="29">
        <v>17400</v>
      </c>
      <c r="K36" s="59">
        <v>2.3</v>
      </c>
      <c r="L36" s="29">
        <v>40400</v>
      </c>
    </row>
    <row r="37" spans="1:12" ht="15">
      <c r="A37" s="26" t="s">
        <v>109</v>
      </c>
      <c r="B37" s="29">
        <f t="shared" si="6"/>
        <v>44600</v>
      </c>
      <c r="C37" s="59">
        <v>2.2</v>
      </c>
      <c r="D37" s="29">
        <f t="shared" si="7"/>
        <v>99500</v>
      </c>
      <c r="E37" s="29"/>
      <c r="F37" s="29">
        <v>9200</v>
      </c>
      <c r="G37" s="59">
        <v>2</v>
      </c>
      <c r="H37" s="29">
        <v>18300</v>
      </c>
      <c r="I37" s="29"/>
      <c r="J37" s="29">
        <v>35400</v>
      </c>
      <c r="K37" s="59">
        <v>2.3</v>
      </c>
      <c r="L37" s="29">
        <v>81200</v>
      </c>
    </row>
    <row r="38" spans="1:12" ht="15">
      <c r="A38" s="26" t="s">
        <v>110</v>
      </c>
      <c r="B38" s="29">
        <f aca="true" t="shared" si="8" ref="B38:B43">+F38+J38</f>
        <v>24100</v>
      </c>
      <c r="C38" s="59">
        <v>2.1</v>
      </c>
      <c r="D38" s="29">
        <f aca="true" t="shared" si="9" ref="D38:D43">+H38+L38</f>
        <v>51700</v>
      </c>
      <c r="E38" s="29"/>
      <c r="F38" s="29">
        <v>8700</v>
      </c>
      <c r="G38" s="59">
        <v>1.9</v>
      </c>
      <c r="H38" s="29">
        <v>16800</v>
      </c>
      <c r="I38" s="29"/>
      <c r="J38" s="29">
        <v>15400</v>
      </c>
      <c r="K38" s="59">
        <v>2.3</v>
      </c>
      <c r="L38" s="29">
        <v>34900</v>
      </c>
    </row>
    <row r="39" spans="1:12" ht="15">
      <c r="A39" s="26" t="s">
        <v>111</v>
      </c>
      <c r="B39" s="29">
        <f t="shared" si="8"/>
        <v>29400</v>
      </c>
      <c r="C39" s="59">
        <v>1.7</v>
      </c>
      <c r="D39" s="29">
        <f t="shared" si="9"/>
        <v>51400</v>
      </c>
      <c r="E39" s="29"/>
      <c r="F39" s="29">
        <v>13800</v>
      </c>
      <c r="G39" s="59">
        <v>2.1</v>
      </c>
      <c r="H39" s="29">
        <v>28500</v>
      </c>
      <c r="I39" s="29"/>
      <c r="J39" s="29">
        <v>15600</v>
      </c>
      <c r="K39" s="59">
        <v>1.5</v>
      </c>
      <c r="L39" s="29">
        <v>22900</v>
      </c>
    </row>
    <row r="40" spans="1:12" ht="15">
      <c r="A40" s="26" t="s">
        <v>112</v>
      </c>
      <c r="B40" s="29">
        <f t="shared" si="8"/>
        <v>26400</v>
      </c>
      <c r="C40" s="59">
        <v>1.3</v>
      </c>
      <c r="D40" s="29">
        <f t="shared" si="9"/>
        <v>34000</v>
      </c>
      <c r="E40" s="29"/>
      <c r="F40" s="29">
        <v>7500</v>
      </c>
      <c r="G40" s="59">
        <v>1.7</v>
      </c>
      <c r="H40" s="29">
        <v>12800</v>
      </c>
      <c r="I40" s="29"/>
      <c r="J40" s="29">
        <v>18900</v>
      </c>
      <c r="K40" s="59">
        <v>1.1</v>
      </c>
      <c r="L40" s="29">
        <v>21200</v>
      </c>
    </row>
    <row r="41" spans="1:12" ht="15">
      <c r="A41" s="26" t="s">
        <v>113</v>
      </c>
      <c r="B41" s="29">
        <f t="shared" si="8"/>
        <v>9900</v>
      </c>
      <c r="C41" s="59">
        <v>2.4</v>
      </c>
      <c r="D41" s="29">
        <f t="shared" si="9"/>
        <v>23300</v>
      </c>
      <c r="E41" s="29"/>
      <c r="F41" s="29">
        <v>3900</v>
      </c>
      <c r="G41" s="59">
        <v>3</v>
      </c>
      <c r="H41" s="29">
        <v>11700</v>
      </c>
      <c r="I41" s="29"/>
      <c r="J41" s="29">
        <v>6000</v>
      </c>
      <c r="K41" s="59">
        <v>1.9</v>
      </c>
      <c r="L41" s="29">
        <v>11600</v>
      </c>
    </row>
    <row r="42" spans="1:12" ht="15">
      <c r="A42" s="26" t="s">
        <v>114</v>
      </c>
      <c r="B42" s="29">
        <f t="shared" si="8"/>
        <v>22500</v>
      </c>
      <c r="C42" s="59">
        <v>2</v>
      </c>
      <c r="D42" s="29">
        <f t="shared" si="9"/>
        <v>44300</v>
      </c>
      <c r="E42" s="29"/>
      <c r="F42" s="29">
        <v>2700</v>
      </c>
      <c r="G42" s="59">
        <v>2.4</v>
      </c>
      <c r="H42" s="29">
        <v>6400</v>
      </c>
      <c r="I42" s="29"/>
      <c r="J42" s="29">
        <v>19800</v>
      </c>
      <c r="K42" s="59">
        <v>1.9</v>
      </c>
      <c r="L42" s="29">
        <v>37900</v>
      </c>
    </row>
    <row r="43" spans="1:12" ht="15">
      <c r="A43" s="26" t="s">
        <v>115</v>
      </c>
      <c r="B43" s="29">
        <f t="shared" si="8"/>
        <v>44900</v>
      </c>
      <c r="C43" s="59">
        <v>1.7</v>
      </c>
      <c r="D43" s="29">
        <f t="shared" si="9"/>
        <v>75600</v>
      </c>
      <c r="E43" s="29"/>
      <c r="F43" s="29">
        <v>12400</v>
      </c>
      <c r="G43" s="59">
        <v>2</v>
      </c>
      <c r="H43" s="29">
        <v>25000</v>
      </c>
      <c r="I43" s="29"/>
      <c r="J43" s="29">
        <v>32500</v>
      </c>
      <c r="K43" s="59">
        <v>1.6</v>
      </c>
      <c r="L43" s="29">
        <v>50600</v>
      </c>
    </row>
    <row r="44" spans="1:12" ht="15">
      <c r="A44" s="26" t="s">
        <v>116</v>
      </c>
      <c r="B44" s="29">
        <f aca="true" t="shared" si="10" ref="B44:B64">+F44+J44</f>
        <v>900</v>
      </c>
      <c r="C44" s="59">
        <v>1.1</v>
      </c>
      <c r="D44" s="29">
        <f>+H44+L44</f>
        <v>1000</v>
      </c>
      <c r="E44" s="29"/>
      <c r="F44" s="29">
        <v>100</v>
      </c>
      <c r="G44" s="59">
        <v>1</v>
      </c>
      <c r="H44" s="29">
        <v>100</v>
      </c>
      <c r="I44" s="29"/>
      <c r="J44" s="29">
        <v>800</v>
      </c>
      <c r="K44" s="59">
        <v>1.1</v>
      </c>
      <c r="L44" s="29">
        <v>900</v>
      </c>
    </row>
    <row r="45" spans="1:12" ht="15">
      <c r="A45" s="26" t="s">
        <v>117</v>
      </c>
      <c r="B45" s="29">
        <f t="shared" si="10"/>
        <v>18000</v>
      </c>
      <c r="C45" s="59">
        <v>1.7</v>
      </c>
      <c r="D45" s="29">
        <f>+H45+L45</f>
        <v>29700</v>
      </c>
      <c r="E45" s="29"/>
      <c r="F45" s="29">
        <v>6000</v>
      </c>
      <c r="G45" s="59">
        <v>2</v>
      </c>
      <c r="H45" s="29">
        <v>11700</v>
      </c>
      <c r="I45" s="29"/>
      <c r="J45" s="29">
        <v>12000</v>
      </c>
      <c r="K45" s="59">
        <v>1.5</v>
      </c>
      <c r="L45" s="29">
        <v>18000</v>
      </c>
    </row>
    <row r="46" spans="1:12" ht="15">
      <c r="A46" s="26" t="s">
        <v>118</v>
      </c>
      <c r="B46" s="27">
        <v>0</v>
      </c>
      <c r="C46" s="27">
        <v>0</v>
      </c>
      <c r="D46" s="27">
        <v>0</v>
      </c>
      <c r="E46" s="29"/>
      <c r="F46" s="27">
        <v>0</v>
      </c>
      <c r="G46" s="27">
        <v>0</v>
      </c>
      <c r="H46" s="27">
        <v>0</v>
      </c>
      <c r="I46" s="29"/>
      <c r="J46" s="27">
        <v>0</v>
      </c>
      <c r="K46" s="27">
        <v>0</v>
      </c>
      <c r="L46" s="27">
        <v>0</v>
      </c>
    </row>
    <row r="47" spans="1:12" ht="15">
      <c r="A47" s="26" t="s">
        <v>119</v>
      </c>
      <c r="B47" s="29">
        <f t="shared" si="10"/>
        <v>69400</v>
      </c>
      <c r="C47" s="59">
        <v>1.7</v>
      </c>
      <c r="D47" s="29">
        <f>+H47+L47</f>
        <v>121100</v>
      </c>
      <c r="E47" s="29"/>
      <c r="F47" s="29">
        <v>4900</v>
      </c>
      <c r="G47" s="59">
        <v>1.4</v>
      </c>
      <c r="H47" s="29">
        <v>7100</v>
      </c>
      <c r="I47" s="29"/>
      <c r="J47" s="29">
        <v>64500</v>
      </c>
      <c r="K47" s="59">
        <v>1.8</v>
      </c>
      <c r="L47" s="29">
        <v>114000</v>
      </c>
    </row>
    <row r="48" spans="1:12" ht="15">
      <c r="A48" s="26" t="s">
        <v>120</v>
      </c>
      <c r="B48" s="29">
        <f t="shared" si="10"/>
        <v>14400</v>
      </c>
      <c r="C48" s="59">
        <v>1.6</v>
      </c>
      <c r="D48" s="29">
        <f>+H48+L48</f>
        <v>22500</v>
      </c>
      <c r="E48" s="29"/>
      <c r="F48" s="29">
        <v>2900</v>
      </c>
      <c r="G48" s="59">
        <v>1.9</v>
      </c>
      <c r="H48" s="29">
        <v>5600</v>
      </c>
      <c r="I48" s="29"/>
      <c r="J48" s="29">
        <v>11500</v>
      </c>
      <c r="K48" s="59">
        <v>1.5</v>
      </c>
      <c r="L48" s="29">
        <v>16900</v>
      </c>
    </row>
    <row r="49" spans="1:12" ht="15">
      <c r="A49" s="26" t="s">
        <v>121</v>
      </c>
      <c r="B49" s="29">
        <f t="shared" si="10"/>
        <v>4600</v>
      </c>
      <c r="C49" s="59">
        <v>1.6</v>
      </c>
      <c r="D49" s="29">
        <f>+H49+L49</f>
        <v>7300</v>
      </c>
      <c r="E49" s="29"/>
      <c r="F49" s="29">
        <v>1300</v>
      </c>
      <c r="G49" s="59">
        <v>1.6</v>
      </c>
      <c r="H49" s="29">
        <v>2100</v>
      </c>
      <c r="I49" s="29"/>
      <c r="J49" s="29">
        <v>3300</v>
      </c>
      <c r="K49" s="59">
        <v>1.6</v>
      </c>
      <c r="L49" s="29">
        <v>5200</v>
      </c>
    </row>
    <row r="50" spans="1:12" ht="15">
      <c r="A50" s="26" t="s">
        <v>122</v>
      </c>
      <c r="B50" s="29">
        <f t="shared" si="10"/>
        <v>39100</v>
      </c>
      <c r="C50" s="59">
        <v>1.7</v>
      </c>
      <c r="D50" s="29">
        <f aca="true" t="shared" si="11" ref="D50:D55">+H50+L50</f>
        <v>66900</v>
      </c>
      <c r="E50" s="29"/>
      <c r="F50" s="29">
        <v>8700</v>
      </c>
      <c r="G50" s="59">
        <v>1.9</v>
      </c>
      <c r="H50" s="29">
        <v>16700</v>
      </c>
      <c r="I50" s="29"/>
      <c r="J50" s="29">
        <v>30400</v>
      </c>
      <c r="K50" s="59">
        <v>1.7</v>
      </c>
      <c r="L50" s="29">
        <v>50200</v>
      </c>
    </row>
    <row r="51" spans="1:12" ht="15">
      <c r="A51" s="36" t="s">
        <v>123</v>
      </c>
      <c r="B51" s="29">
        <f t="shared" si="10"/>
        <v>10100</v>
      </c>
      <c r="C51" s="59">
        <v>1.6</v>
      </c>
      <c r="D51" s="29">
        <f t="shared" si="11"/>
        <v>16100</v>
      </c>
      <c r="E51" s="29"/>
      <c r="F51" s="29">
        <v>2200</v>
      </c>
      <c r="G51" s="59">
        <v>1.6</v>
      </c>
      <c r="H51" s="29">
        <v>3500</v>
      </c>
      <c r="I51" s="29"/>
      <c r="J51" s="29">
        <v>7900</v>
      </c>
      <c r="K51" s="59">
        <v>1.6</v>
      </c>
      <c r="L51" s="29">
        <v>12600</v>
      </c>
    </row>
    <row r="52" spans="1:12" ht="15">
      <c r="A52" s="26" t="s">
        <v>124</v>
      </c>
      <c r="B52" s="29">
        <f t="shared" si="10"/>
        <v>18100</v>
      </c>
      <c r="C52" s="59">
        <v>2.1</v>
      </c>
      <c r="D52" s="29">
        <f t="shared" si="11"/>
        <v>38100</v>
      </c>
      <c r="E52" s="29"/>
      <c r="F52" s="29">
        <v>10100</v>
      </c>
      <c r="G52" s="59">
        <v>2.2</v>
      </c>
      <c r="H52" s="29">
        <v>22500</v>
      </c>
      <c r="I52" s="29"/>
      <c r="J52" s="29">
        <v>8000</v>
      </c>
      <c r="K52" s="59">
        <v>2</v>
      </c>
      <c r="L52" s="29">
        <v>15600</v>
      </c>
    </row>
    <row r="53" spans="1:12" ht="15">
      <c r="A53" s="26" t="s">
        <v>125</v>
      </c>
      <c r="B53" s="29">
        <f t="shared" si="10"/>
        <v>55900</v>
      </c>
      <c r="C53" s="59">
        <v>2</v>
      </c>
      <c r="D53" s="29">
        <f t="shared" si="11"/>
        <v>113800</v>
      </c>
      <c r="E53" s="29"/>
      <c r="F53" s="29">
        <v>12000</v>
      </c>
      <c r="G53" s="59">
        <v>2.8</v>
      </c>
      <c r="H53" s="29">
        <v>33300</v>
      </c>
      <c r="I53" s="29"/>
      <c r="J53" s="29">
        <v>43900</v>
      </c>
      <c r="K53" s="59">
        <v>1.8</v>
      </c>
      <c r="L53" s="29">
        <v>80500</v>
      </c>
    </row>
    <row r="54" spans="1:12" ht="15">
      <c r="A54" s="26" t="s">
        <v>126</v>
      </c>
      <c r="B54" s="29">
        <f t="shared" si="10"/>
        <v>1100</v>
      </c>
      <c r="C54" s="59">
        <v>2.8</v>
      </c>
      <c r="D54" s="29">
        <f t="shared" si="11"/>
        <v>3100</v>
      </c>
      <c r="E54" s="29"/>
      <c r="F54" s="29">
        <v>200</v>
      </c>
      <c r="G54" s="59">
        <v>3.5</v>
      </c>
      <c r="H54" s="29">
        <v>700</v>
      </c>
      <c r="I54" s="29"/>
      <c r="J54" s="29">
        <v>900</v>
      </c>
      <c r="K54" s="59">
        <v>2.7</v>
      </c>
      <c r="L54" s="29">
        <v>2400</v>
      </c>
    </row>
    <row r="55" spans="1:12" ht="15">
      <c r="A55" s="26" t="s">
        <v>127</v>
      </c>
      <c r="B55" s="29">
        <f t="shared" si="10"/>
        <v>28500</v>
      </c>
      <c r="C55" s="59">
        <v>1.4</v>
      </c>
      <c r="D55" s="29">
        <f t="shared" si="11"/>
        <v>40000</v>
      </c>
      <c r="E55" s="29"/>
      <c r="F55" s="29">
        <v>3600</v>
      </c>
      <c r="G55" s="59">
        <v>2.8</v>
      </c>
      <c r="H55" s="29">
        <v>10200</v>
      </c>
      <c r="I55" s="29"/>
      <c r="J55" s="29">
        <v>24900</v>
      </c>
      <c r="K55" s="59">
        <v>1.2</v>
      </c>
      <c r="L55" s="29">
        <v>29800</v>
      </c>
    </row>
    <row r="56" spans="1:12" ht="15">
      <c r="A56" s="26" t="s">
        <v>128</v>
      </c>
      <c r="B56" s="29">
        <f t="shared" si="10"/>
        <v>39500</v>
      </c>
      <c r="C56" s="59">
        <v>1.6</v>
      </c>
      <c r="D56" s="29">
        <f aca="true" t="shared" si="12" ref="D56:D61">+H56+L56</f>
        <v>65000</v>
      </c>
      <c r="E56" s="29"/>
      <c r="F56" s="29">
        <v>3700</v>
      </c>
      <c r="G56" s="59">
        <v>1.9</v>
      </c>
      <c r="H56" s="29">
        <v>7200</v>
      </c>
      <c r="I56" s="29"/>
      <c r="J56" s="29">
        <v>35800</v>
      </c>
      <c r="K56" s="59">
        <v>1.6</v>
      </c>
      <c r="L56" s="29">
        <v>57800</v>
      </c>
    </row>
    <row r="57" spans="1:12" ht="15">
      <c r="A57" s="26" t="s">
        <v>129</v>
      </c>
      <c r="B57" s="29">
        <f t="shared" si="10"/>
        <v>18900</v>
      </c>
      <c r="C57" s="59">
        <v>1.5</v>
      </c>
      <c r="D57" s="29">
        <f t="shared" si="12"/>
        <v>28700</v>
      </c>
      <c r="E57" s="29"/>
      <c r="F57" s="29">
        <v>3600</v>
      </c>
      <c r="G57" s="59">
        <v>2.2</v>
      </c>
      <c r="H57" s="29">
        <v>7800</v>
      </c>
      <c r="I57" s="29"/>
      <c r="J57" s="29">
        <v>15300</v>
      </c>
      <c r="K57" s="59">
        <v>1.4</v>
      </c>
      <c r="L57" s="29">
        <v>20900</v>
      </c>
    </row>
    <row r="58" spans="1:12" ht="15">
      <c r="A58" s="26" t="s">
        <v>130</v>
      </c>
      <c r="B58" s="29">
        <f t="shared" si="10"/>
        <v>12000</v>
      </c>
      <c r="C58" s="59">
        <v>1.5</v>
      </c>
      <c r="D58" s="29">
        <f t="shared" si="12"/>
        <v>18300</v>
      </c>
      <c r="E58" s="29"/>
      <c r="F58" s="29">
        <v>1900</v>
      </c>
      <c r="G58" s="59">
        <v>2.3</v>
      </c>
      <c r="H58" s="29">
        <v>4300</v>
      </c>
      <c r="I58" s="29"/>
      <c r="J58" s="29">
        <v>10100</v>
      </c>
      <c r="K58" s="59">
        <v>1.4</v>
      </c>
      <c r="L58" s="29">
        <v>14000</v>
      </c>
    </row>
    <row r="59" spans="1:12" ht="15">
      <c r="A59" s="26" t="s">
        <v>131</v>
      </c>
      <c r="B59" s="29">
        <f t="shared" si="10"/>
        <v>300</v>
      </c>
      <c r="C59" s="59">
        <v>2.7</v>
      </c>
      <c r="D59" s="29">
        <f t="shared" si="12"/>
        <v>800</v>
      </c>
      <c r="E59" s="29"/>
      <c r="F59" s="29">
        <v>200</v>
      </c>
      <c r="G59" s="59">
        <v>1</v>
      </c>
      <c r="H59" s="29">
        <v>200</v>
      </c>
      <c r="I59" s="29"/>
      <c r="J59" s="29">
        <v>100</v>
      </c>
      <c r="K59" s="59">
        <v>6</v>
      </c>
      <c r="L59" s="29">
        <v>600</v>
      </c>
    </row>
    <row r="60" spans="1:12" ht="15">
      <c r="A60" s="26" t="s">
        <v>132</v>
      </c>
      <c r="B60" s="29">
        <f t="shared" si="10"/>
        <v>27100</v>
      </c>
      <c r="C60" s="59">
        <v>1.6</v>
      </c>
      <c r="D60" s="29">
        <f t="shared" si="12"/>
        <v>43700</v>
      </c>
      <c r="E60" s="29"/>
      <c r="F60" s="29">
        <v>13000</v>
      </c>
      <c r="G60" s="59">
        <v>1.8</v>
      </c>
      <c r="H60" s="29">
        <v>22800</v>
      </c>
      <c r="I60" s="29"/>
      <c r="J60" s="29">
        <v>14100</v>
      </c>
      <c r="K60" s="59">
        <v>1.5</v>
      </c>
      <c r="L60" s="29">
        <v>20900</v>
      </c>
    </row>
    <row r="61" spans="1:12" ht="15">
      <c r="A61" s="26" t="s">
        <v>133</v>
      </c>
      <c r="B61" s="29">
        <f t="shared" si="10"/>
        <v>9400</v>
      </c>
      <c r="C61" s="59">
        <v>1.9</v>
      </c>
      <c r="D61" s="29">
        <f t="shared" si="12"/>
        <v>18300</v>
      </c>
      <c r="E61" s="29"/>
      <c r="F61" s="29">
        <v>5400</v>
      </c>
      <c r="G61" s="59">
        <v>2.1</v>
      </c>
      <c r="H61" s="29">
        <v>11300</v>
      </c>
      <c r="I61" s="29"/>
      <c r="J61" s="29">
        <v>4000</v>
      </c>
      <c r="K61" s="59">
        <v>1.8</v>
      </c>
      <c r="L61" s="29">
        <v>7000</v>
      </c>
    </row>
    <row r="62" spans="1:12" ht="15">
      <c r="A62" s="26" t="s">
        <v>134</v>
      </c>
      <c r="B62" s="29">
        <f t="shared" si="10"/>
        <v>400</v>
      </c>
      <c r="C62" s="59">
        <v>1</v>
      </c>
      <c r="D62" s="29">
        <f>+H62+L62</f>
        <v>400</v>
      </c>
      <c r="E62" s="29"/>
      <c r="F62" s="29">
        <v>200</v>
      </c>
      <c r="G62" s="59">
        <v>1.5</v>
      </c>
      <c r="H62" s="29">
        <v>300</v>
      </c>
      <c r="I62" s="29"/>
      <c r="J62" s="29">
        <v>200</v>
      </c>
      <c r="K62" s="59">
        <v>0.5</v>
      </c>
      <c r="L62" s="29">
        <v>100</v>
      </c>
    </row>
    <row r="63" spans="1:12" ht="15">
      <c r="A63" s="26" t="s">
        <v>135</v>
      </c>
      <c r="B63" s="29">
        <f t="shared" si="10"/>
        <v>24100</v>
      </c>
      <c r="C63" s="59">
        <v>2.2</v>
      </c>
      <c r="D63" s="29">
        <f>+H63+L63</f>
        <v>51900</v>
      </c>
      <c r="E63" s="29"/>
      <c r="F63" s="29">
        <v>8000</v>
      </c>
      <c r="G63" s="59">
        <v>2.3</v>
      </c>
      <c r="H63" s="29">
        <v>18300</v>
      </c>
      <c r="I63" s="29"/>
      <c r="J63" s="29">
        <v>16100</v>
      </c>
      <c r="K63" s="59">
        <v>2.1</v>
      </c>
      <c r="L63" s="29">
        <v>33600</v>
      </c>
    </row>
    <row r="64" spans="1:12" ht="15">
      <c r="A64" s="26" t="s">
        <v>136</v>
      </c>
      <c r="B64" s="29">
        <f t="shared" si="10"/>
        <v>21800</v>
      </c>
      <c r="C64" s="59">
        <v>1.9</v>
      </c>
      <c r="D64" s="29">
        <f>+H64+L64</f>
        <v>42000</v>
      </c>
      <c r="E64" s="29"/>
      <c r="F64" s="29">
        <v>8500</v>
      </c>
      <c r="G64" s="59">
        <v>2.1</v>
      </c>
      <c r="H64" s="29">
        <v>18200</v>
      </c>
      <c r="I64" s="29"/>
      <c r="J64" s="29">
        <v>13300</v>
      </c>
      <c r="K64" s="59">
        <v>1.8</v>
      </c>
      <c r="L64" s="29">
        <v>23800</v>
      </c>
    </row>
    <row r="65" spans="1:12" ht="15">
      <c r="A65" s="13"/>
      <c r="B65" s="34"/>
      <c r="C65" s="35"/>
      <c r="D65" s="34"/>
      <c r="E65" s="34"/>
      <c r="F65" s="34"/>
      <c r="G65" s="35"/>
      <c r="H65" s="34"/>
      <c r="I65" s="34"/>
      <c r="J65" s="34"/>
      <c r="K65" s="35"/>
      <c r="L65" s="34"/>
    </row>
    <row r="66" spans="1:12" ht="36.75" customHeight="1">
      <c r="A66" s="65" t="s">
        <v>169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5">
      <c r="A67" s="66" t="s">
        <v>181</v>
      </c>
      <c r="B67" s="36"/>
      <c r="C67" s="37"/>
      <c r="D67" s="36"/>
      <c r="E67" s="36"/>
      <c r="F67" s="36"/>
      <c r="G67" s="37"/>
      <c r="H67" s="36"/>
      <c r="I67" s="36"/>
      <c r="J67" s="36"/>
      <c r="K67" s="38"/>
      <c r="L67" s="22"/>
    </row>
    <row r="68" spans="1:12" ht="15">
      <c r="A68" s="20"/>
      <c r="B68" s="22"/>
      <c r="C68" s="38"/>
      <c r="D68" s="22"/>
      <c r="E68" s="22"/>
      <c r="F68" s="22"/>
      <c r="G68" s="38"/>
      <c r="H68" s="22"/>
      <c r="I68" s="22"/>
      <c r="J68" s="22"/>
      <c r="K68" s="38"/>
      <c r="L68" s="22"/>
    </row>
    <row r="69" spans="1:12" ht="15">
      <c r="A69" s="20"/>
      <c r="B69" s="22"/>
      <c r="C69" s="38"/>
      <c r="D69" s="22"/>
      <c r="E69" s="22"/>
      <c r="F69" s="22"/>
      <c r="G69" s="38"/>
      <c r="H69" s="22"/>
      <c r="I69" s="22"/>
      <c r="J69" s="22"/>
      <c r="K69" s="38"/>
      <c r="L69" s="22"/>
    </row>
    <row r="70" spans="1:12" ht="15">
      <c r="A70" s="20"/>
      <c r="B70" s="22"/>
      <c r="C70" s="38"/>
      <c r="D70" s="22"/>
      <c r="E70" s="22"/>
      <c r="F70" s="22"/>
      <c r="G70" s="38"/>
      <c r="H70" s="22"/>
      <c r="I70" s="22"/>
      <c r="J70" s="22"/>
      <c r="K70" s="38"/>
      <c r="L70" s="22"/>
    </row>
    <row r="71" spans="1:12" ht="15">
      <c r="A71" s="20"/>
      <c r="B71" s="22"/>
      <c r="C71" s="38"/>
      <c r="D71" s="22"/>
      <c r="E71" s="22"/>
      <c r="F71" s="22"/>
      <c r="G71" s="38"/>
      <c r="H71" s="22"/>
      <c r="I71" s="22"/>
      <c r="J71" s="22"/>
      <c r="K71" s="38"/>
      <c r="L71" s="22"/>
    </row>
    <row r="72" spans="1:12" ht="15">
      <c r="A72" s="20"/>
      <c r="B72" s="22"/>
      <c r="C72" s="38"/>
      <c r="D72" s="22"/>
      <c r="E72" s="22"/>
      <c r="F72" s="22"/>
      <c r="G72" s="38"/>
      <c r="H72" s="22"/>
      <c r="I72" s="22"/>
      <c r="J72" s="22"/>
      <c r="K72" s="38"/>
      <c r="L72" s="22"/>
    </row>
    <row r="73" spans="1:12" ht="15">
      <c r="A73" s="20"/>
      <c r="B73" s="22"/>
      <c r="C73" s="38"/>
      <c r="D73" s="22"/>
      <c r="E73" s="22"/>
      <c r="F73" s="22"/>
      <c r="G73" s="38"/>
      <c r="H73" s="22"/>
      <c r="I73" s="22"/>
      <c r="J73" s="22"/>
      <c r="K73" s="38"/>
      <c r="L73" s="22"/>
    </row>
    <row r="74" spans="1:12" ht="15">
      <c r="A74" s="20"/>
      <c r="B74" s="22"/>
      <c r="C74" s="38"/>
      <c r="D74" s="22"/>
      <c r="E74" s="22"/>
      <c r="F74" s="22"/>
      <c r="G74" s="38"/>
      <c r="H74" s="22"/>
      <c r="I74" s="22"/>
      <c r="J74" s="22"/>
      <c r="K74" s="38"/>
      <c r="L74" s="22"/>
    </row>
    <row r="75" spans="1:12" ht="15">
      <c r="A75" s="20"/>
      <c r="B75" s="22"/>
      <c r="C75" s="38"/>
      <c r="D75" s="22"/>
      <c r="E75" s="22"/>
      <c r="F75" s="22"/>
      <c r="G75" s="38"/>
      <c r="H75" s="22"/>
      <c r="I75" s="22"/>
      <c r="J75" s="22"/>
      <c r="K75" s="38"/>
      <c r="L75" s="22"/>
    </row>
    <row r="76" spans="1:12" ht="15">
      <c r="A76" s="20"/>
      <c r="B76" s="22"/>
      <c r="C76" s="38"/>
      <c r="D76" s="22"/>
      <c r="E76" s="22"/>
      <c r="F76" s="22"/>
      <c r="G76" s="38"/>
      <c r="H76" s="22"/>
      <c r="I76" s="22"/>
      <c r="J76" s="22"/>
      <c r="K76" s="38"/>
      <c r="L76" s="22"/>
    </row>
    <row r="77" spans="1:12" ht="15">
      <c r="A77" s="20"/>
      <c r="B77" s="22"/>
      <c r="C77" s="38"/>
      <c r="D77" s="22"/>
      <c r="E77" s="22"/>
      <c r="F77" s="22"/>
      <c r="G77" s="38"/>
      <c r="H77" s="22"/>
      <c r="I77" s="22"/>
      <c r="J77" s="22"/>
      <c r="K77" s="38"/>
      <c r="L77" s="22"/>
    </row>
    <row r="78" spans="1:12" ht="15">
      <c r="A78" s="20"/>
      <c r="B78" s="22"/>
      <c r="C78" s="38"/>
      <c r="D78" s="22"/>
      <c r="E78" s="22"/>
      <c r="F78" s="22"/>
      <c r="G78" s="38"/>
      <c r="H78" s="22"/>
      <c r="I78" s="22"/>
      <c r="J78" s="22"/>
      <c r="K78" s="38"/>
      <c r="L78" s="22"/>
    </row>
    <row r="79" spans="1:12" ht="15">
      <c r="A79" s="20"/>
      <c r="B79" s="22"/>
      <c r="C79" s="38"/>
      <c r="D79" s="22"/>
      <c r="E79" s="22"/>
      <c r="F79" s="22"/>
      <c r="G79" s="38"/>
      <c r="H79" s="22"/>
      <c r="I79" s="22"/>
      <c r="J79" s="22"/>
      <c r="K79" s="38"/>
      <c r="L79" s="22"/>
    </row>
    <row r="80" spans="1:12" ht="15">
      <c r="A80" s="20"/>
      <c r="B80" s="22"/>
      <c r="C80" s="38"/>
      <c r="D80" s="22"/>
      <c r="E80" s="22"/>
      <c r="F80" s="22"/>
      <c r="G80" s="38"/>
      <c r="H80" s="22"/>
      <c r="I80" s="22"/>
      <c r="J80" s="22"/>
      <c r="K80" s="38"/>
      <c r="L80" s="22"/>
    </row>
    <row r="81" spans="1:12" ht="15">
      <c r="A81" s="20"/>
      <c r="B81" s="22"/>
      <c r="C81" s="38"/>
      <c r="D81" s="22"/>
      <c r="E81" s="22"/>
      <c r="F81" s="22"/>
      <c r="G81" s="38"/>
      <c r="H81" s="22"/>
      <c r="I81" s="22"/>
      <c r="J81" s="22"/>
      <c r="K81" s="38"/>
      <c r="L81" s="22"/>
    </row>
    <row r="82" spans="1:12" ht="15">
      <c r="A82" s="20"/>
      <c r="B82" s="22"/>
      <c r="C82" s="38"/>
      <c r="D82" s="22"/>
      <c r="E82" s="22"/>
      <c r="F82" s="22"/>
      <c r="G82" s="38"/>
      <c r="H82" s="22"/>
      <c r="I82" s="22"/>
      <c r="J82" s="22"/>
      <c r="K82" s="38"/>
      <c r="L82" s="22"/>
    </row>
    <row r="83" spans="1:12" ht="15">
      <c r="A83" s="20"/>
      <c r="B83" s="20"/>
      <c r="C83" s="20"/>
      <c r="D83" s="20"/>
      <c r="E83" s="20"/>
      <c r="F83" s="20"/>
      <c r="G83" s="20"/>
      <c r="H83" s="22"/>
      <c r="I83" s="22"/>
      <c r="J83" s="22"/>
      <c r="K83" s="20"/>
      <c r="L83" s="20"/>
    </row>
    <row r="84" spans="1:12" ht="15">
      <c r="A84" s="20"/>
      <c r="B84" s="20"/>
      <c r="C84" s="20"/>
      <c r="D84" s="20"/>
      <c r="E84" s="20"/>
      <c r="F84" s="20"/>
      <c r="G84" s="20"/>
      <c r="H84" s="22"/>
      <c r="I84" s="22"/>
      <c r="J84" s="22"/>
      <c r="K84" s="20"/>
      <c r="L84" s="20"/>
    </row>
    <row r="85" spans="1:12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</sheetData>
  <sheetProtection/>
  <mergeCells count="4">
    <mergeCell ref="B4:D4"/>
    <mergeCell ref="F4:H4"/>
    <mergeCell ref="J4:L4"/>
    <mergeCell ref="A66:L66"/>
  </mergeCells>
  <hyperlinks>
    <hyperlink ref="A67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2017-11-09T19:18:35Z</cp:lastPrinted>
  <dcterms:created xsi:type="dcterms:W3CDTF">2000-11-27T19:32:13Z</dcterms:created>
  <dcterms:modified xsi:type="dcterms:W3CDTF">2022-02-28T17:57:31Z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