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5" sheetId="1" r:id="rId1"/>
    <sheet name="2014" sheetId="2" r:id="rId2"/>
    <sheet name="2013" sheetId="3" r:id="rId3"/>
    <sheet name="2012" sheetId="4" r:id="rId4"/>
    <sheet name="2011" sheetId="5" r:id="rId5"/>
    <sheet name="2010" sheetId="6" r:id="rId6"/>
    <sheet name="2009" sheetId="7" r:id="rId7"/>
    <sheet name="2008" sheetId="8" r:id="rId8"/>
    <sheet name="2007" sheetId="9" r:id="rId9"/>
    <sheet name="2005" sheetId="10" r:id="rId10"/>
    <sheet name="2004" sheetId="11" r:id="rId11"/>
    <sheet name="2003" sheetId="12" r:id="rId12"/>
    <sheet name="2001" sheetId="13" r:id="rId13"/>
    <sheet name="2000" sheetId="14" r:id="rId14"/>
    <sheet name="1999" sheetId="15" r:id="rId15"/>
    <sheet name="1997" sheetId="16" r:id="rId16"/>
  </sheets>
  <definedNames>
    <definedName name="_xlnm.Print_Area" localSheetId="15">'1997'!$A$1:$F$18</definedName>
    <definedName name="_xlnm.Print_Area" localSheetId="14">'1999'!$A$1:$E$18</definedName>
    <definedName name="_xlnm.Print_Area" localSheetId="13">'2000'!$A$1:$E$19</definedName>
    <definedName name="_xlnm.Print_Area" localSheetId="12">'2001'!$A$1:$E$18</definedName>
    <definedName name="_xlnm.Print_Area" localSheetId="11">'2003'!$A$1:$E$18</definedName>
    <definedName name="_xlnm.Print_Area" localSheetId="10">'2004'!$A$1:$F$22</definedName>
    <definedName name="_xlnm.Print_Area" localSheetId="9">'2005'!$A$1:$G$21</definedName>
    <definedName name="_xlnm.Print_Area" localSheetId="8">'2007'!$A$1:$H$22</definedName>
    <definedName name="_xlnm.Print_Area" localSheetId="7">'2008'!$A$1:$H$23</definedName>
    <definedName name="_xlnm.Print_Area" localSheetId="6">'2009'!$A$1:$H$22</definedName>
    <definedName name="_xlnm.Print_Area" localSheetId="5">'2010'!$A$1:$H$22</definedName>
    <definedName name="_xlnm.Print_Area" localSheetId="4">'2011'!$A$1:$H$23</definedName>
    <definedName name="_xlnm.Print_Area" localSheetId="3">'2012'!$A$1:$H$23</definedName>
    <definedName name="_xlnm.Print_Area" localSheetId="2">'2013'!$A$1:$H$22</definedName>
    <definedName name="_xlnm.Print_Area" localSheetId="1">'2014'!$A$1:$I$22</definedName>
    <definedName name="_xlnm.Print_Area" localSheetId="0">'2015'!$A$1:$J$23</definedName>
  </definedNames>
  <calcPr fullCalcOnLoad="1"/>
</workbook>
</file>

<file path=xl/sharedStrings.xml><?xml version="1.0" encoding="utf-8"?>
<sst xmlns="http://schemas.openxmlformats.org/spreadsheetml/2006/main" count="407" uniqueCount="151">
  <si>
    <t>(millions)</t>
  </si>
  <si>
    <t xml:space="preserve"> </t>
  </si>
  <si>
    <t>Total</t>
  </si>
  <si>
    <t>New York State — As of March 31, 2015</t>
  </si>
  <si>
    <t xml:space="preserve">  2021 through 2025</t>
  </si>
  <si>
    <t xml:space="preserve">  2026 through 2030</t>
  </si>
  <si>
    <t xml:space="preserve">  2031 through 2035</t>
  </si>
  <si>
    <t xml:space="preserve">  2036 through 2040</t>
  </si>
  <si>
    <t xml:space="preserve">  2041 through 2045</t>
  </si>
  <si>
    <r>
      <t>Tobacco</t>
    </r>
    <r>
      <rPr>
        <vertAlign val="superscript"/>
        <sz val="11"/>
        <rFont val="Arial"/>
        <family val="2"/>
      </rPr>
      <t>2</t>
    </r>
  </si>
  <si>
    <r>
      <t>SOURCE: New York State Division of the Budget</t>
    </r>
    <r>
      <rPr>
        <i/>
        <sz val="11"/>
        <rFont val="Arial"/>
        <family val="2"/>
      </rPr>
      <t>.</t>
    </r>
  </si>
  <si>
    <r>
      <t>Estimated Debt Service Requirements on State-Related Debt</t>
    </r>
    <r>
      <rPr>
        <b/>
        <vertAlign val="superscript"/>
        <sz val="16"/>
        <color indexed="8"/>
        <rFont val="Arial"/>
        <family val="2"/>
      </rPr>
      <t>1</t>
    </r>
  </si>
  <si>
    <t>Fiscal Years Ending
March 31</t>
  </si>
  <si>
    <t xml:space="preserve">             General Obligation</t>
  </si>
  <si>
    <t>Local Government Assistance Corporation</t>
  </si>
  <si>
    <t>State Personal Income Tax Obligation</t>
  </si>
  <si>
    <t>Sales Tax Revenue Bonds</t>
  </si>
  <si>
    <t xml:space="preserve">                   Other 
State-Supported Financing Obligations</t>
  </si>
  <si>
    <t>All Other 
State-Related
Debt</t>
  </si>
  <si>
    <t xml:space="preserve">  2016</t>
  </si>
  <si>
    <t xml:space="preserve">  2017</t>
  </si>
  <si>
    <t xml:space="preserve">  2018</t>
  </si>
  <si>
    <t xml:space="preserve">  2019</t>
  </si>
  <si>
    <t xml:space="preserve">  2020</t>
  </si>
  <si>
    <t>1  Reflects existing debt service on debt issued as of March 31, 2015, and projected debt service on assumed new debt issuances. Estimated debt service requirements are calculated based on swap rates in effect at March 31, 2015, for all bonds that were synthetically fixed under an interest rate exchange agreement. Debt service requirements for variable rate bonds for which there are no related interest rate exchange agreements were calculated at rates of 3.50 percent.</t>
  </si>
  <si>
    <t>2  Estimated debt service numbers are based on available information as of March 31, 2015. Since 2006, certain monies expected to flow to the state under the Master Settlement Agreement have been withheld and placed in an escrow account. Pending the outcome of a resolution between participating manufacturers and the states, the debt service numbers will be adjusted accordingly.</t>
  </si>
  <si>
    <t>New York State — As of March 31, 2014</t>
  </si>
  <si>
    <t>$ 76,098</t>
  </si>
  <si>
    <t>$ 4,535</t>
  </si>
  <si>
    <t>$ 2,819</t>
  </si>
  <si>
    <t>$ 45,209</t>
  </si>
  <si>
    <t>$ 1,696</t>
  </si>
  <si>
    <t>$ 19,475</t>
  </si>
  <si>
    <t>$ 1,892</t>
  </si>
  <si>
    <t>$ 472</t>
  </si>
  <si>
    <t xml:space="preserve">  2020 through 2024</t>
  </si>
  <si>
    <t xml:space="preserve">  2025 through 2029</t>
  </si>
  <si>
    <t xml:space="preserve">  2030 through 2034</t>
  </si>
  <si>
    <t xml:space="preserve">  2035 through 2039</t>
  </si>
  <si>
    <t xml:space="preserve">  2040 through 2044</t>
  </si>
  <si>
    <t xml:space="preserve">  2015</t>
  </si>
  <si>
    <t>1  Estimated debt service requirements are calculated based on swap rates in effect at March 31, 2013, for all bonds that were synthetically fixed under an interest rate exchange agreement. Debt service requirements for variable rate bonds for which there are no related interest rate exchange agreements were calculated at rates of 3.50 percent.</t>
  </si>
  <si>
    <t>2  Estimated debt service numbers are based on available information as of March 31, 2013. Since 2006, certain monies expected to flow to the state under the Master Settlement Agreement have been withheld and placed in an escrow account. Pending the outcome of a resolution between participating manufacturers and the states, the debt service numbers will be adjusted accordingly.</t>
  </si>
  <si>
    <t>New York State — As of March 31, 2013</t>
  </si>
  <si>
    <t xml:space="preserve">  2019 through 2023</t>
  </si>
  <si>
    <t xml:space="preserve">  2024 through 2028</t>
  </si>
  <si>
    <t xml:space="preserve">  2029 through 2033</t>
  </si>
  <si>
    <t xml:space="preserve">  2034 through 2038</t>
  </si>
  <si>
    <t xml:space="preserve">  2039 through 2043</t>
  </si>
  <si>
    <t xml:space="preserve">  2014</t>
  </si>
  <si>
    <t>New York State — As of March 31, 2012</t>
  </si>
  <si>
    <t xml:space="preserve">  2018 through 2022</t>
  </si>
  <si>
    <t xml:space="preserve">  2023 through 2027</t>
  </si>
  <si>
    <t xml:space="preserve">  2028 through 2032</t>
  </si>
  <si>
    <t xml:space="preserve">  2033 through 2037</t>
  </si>
  <si>
    <t xml:space="preserve">  2038 through 2042</t>
  </si>
  <si>
    <t xml:space="preserve">  2013</t>
  </si>
  <si>
    <t>1  Estimated debt service requirements are calculated based on swap rates in effect at March 31, 2012, for all bonds that were synthetically fixed under an interest rate exchange agreement. Debt service requirements for variable rate bonds for which there are no related interest rate exchange agreements were calculated at rates of 3.50 percent.</t>
  </si>
  <si>
    <t>2  Estimated debt service numbers are based on available information as of March 31, 2012. Since 2006, certain monies expected to flow to the state under the Master Settlement Agreement have been withheld and placed in an escrow account. Pending the outcome of a resolution between participating manufacturers and the states, the debt service numbers will be adjusted accordingly.</t>
  </si>
  <si>
    <t>New York State — As of March 31, 2011</t>
  </si>
  <si>
    <t xml:space="preserve">  2017 through 2021</t>
  </si>
  <si>
    <t xml:space="preserve">  2022 through 2026</t>
  </si>
  <si>
    <t xml:space="preserve">  2027 through 2031</t>
  </si>
  <si>
    <t xml:space="preserve">  2032 through 2036</t>
  </si>
  <si>
    <t xml:space="preserve">  2037 through 2041</t>
  </si>
  <si>
    <t xml:space="preserve">  2012</t>
  </si>
  <si>
    <t>1  Estimated debt service requirements are calculated based on swap rates in effect at March 31, 2011, for all bonds that were synthetically fixed under an interest rate exchange agreement. Debt service requirements for variable rate bonds for which there are no related interest rate exchange agreements were calculated at rates of 3.50%.</t>
  </si>
  <si>
    <t>2  Estimated debt service numbers are based on available information as of March 31, 2011. Since 2006, certain monies expected to flow to the State under the Master Settlement Agreement have been withheld and placed in an escrow account. Pending the outcome of a resolution between participating manufacturers and the states, the debt service numbers will be adjusted accordingly.</t>
  </si>
  <si>
    <t>New York State — As of March 31, 2010</t>
  </si>
  <si>
    <t xml:space="preserve">  2016 through 2020</t>
  </si>
  <si>
    <t xml:space="preserve">  2011</t>
  </si>
  <si>
    <t>1  Estimated debt service requirements are calculated based on swap rates in effect at March 31, 2010, for all bonds that were synthetically fixed under an interest rate exchange agreement.  Debt service requirements for variable rate bonds for which there are no related interest rate exchange agreements were calculated at rates ranging from 3.50 percent to 5.38 percent.</t>
  </si>
  <si>
    <t>2  Estimated debt service numbers are based on available information as of March 31, 2010. Since 2006, certain monies expected to flow to the State under the Master Settlement Agreement have been withheld and placed in an escrow account. Pending the outcome of a resolution between participating manufacturers and the states, the debt service numbers will be adjusted accordingly.</t>
  </si>
  <si>
    <t>New York State — As of March 31, 2009</t>
  </si>
  <si>
    <t xml:space="preserve">  2015 through 2019</t>
  </si>
  <si>
    <r>
      <t xml:space="preserve">SOURCE: New York State Division of the Budget, </t>
    </r>
    <r>
      <rPr>
        <i/>
        <sz val="11"/>
        <rFont val="Arial"/>
        <family val="2"/>
      </rPr>
      <t>Annual Information Statement, State of New York: May 15, 2009.</t>
    </r>
  </si>
  <si>
    <t xml:space="preserve">  2010</t>
  </si>
  <si>
    <t>1  Estimated debt service requirements are calculated based on swap rates in effect at March 31, 2009, for all bonds that were synthetically fixed under an interest rate exchange agreement.  Debt service requirements for variable rate bonds for which there are no related interest rate exchange agreements were calculated at rates ranging from 3.50 percent to 5.38 percent.</t>
  </si>
  <si>
    <t>2  Estimated debt service numbers are based on available information as of March 31, 2009. Since 2006, certain monies expected to flow to the State under the Master Settlement Agreement have been withheld and placed in an escrow account. Pending the outcome of a resolution between participating manufacturers and the states, the debt service numbers will be adjusted accordingly.</t>
  </si>
  <si>
    <t>New York State — As of March 31, 2008</t>
  </si>
  <si>
    <t xml:space="preserve">  2014 through 2018</t>
  </si>
  <si>
    <t xml:space="preserve">  2009</t>
  </si>
  <si>
    <t>1  Estimated debt service requirements are calculated based on swap rates in effect at March 31, 2008, for all bonds that were synthetically fixed under an interest rate exchange agreement. Debt service requirements for variable rate bonds for which there are no related interest rate exchange agreements were calculated at rates ranging from 3.50 percent to 5.38 percent.</t>
  </si>
  <si>
    <t>2  Estimated debt service numbers are based on available information as of March 31, 2008. In 2006 and 2007, certain monies expected to flow to the State under the Master Settlement Agreement have been withheld and placed in an escrow account. Pending the outcome of a resolution between participating manufacturers and the states, the debt service numbers will be adjusted accordingly.</t>
  </si>
  <si>
    <t xml:space="preserve">                 </t>
  </si>
  <si>
    <r>
      <t xml:space="preserve">SOURCE: New York State Division of the Budget, </t>
    </r>
    <r>
      <rPr>
        <i/>
        <sz val="11"/>
        <rFont val="Arial"/>
        <family val="2"/>
      </rPr>
      <t xml:space="preserve">Annual Information Statement, State of New York: May 12, 2008; </t>
    </r>
    <r>
      <rPr>
        <sz val="11"/>
        <rFont val="Arial"/>
        <family val="2"/>
      </rPr>
      <t>www.budget.state.ny.us/investor/ais/AIS_2008-Final.pdf (last viewed July 31, 2008).</t>
    </r>
  </si>
  <si>
    <t>New York State — As of March 31, 2007</t>
  </si>
  <si>
    <t xml:space="preserve">  2013 through 2017</t>
  </si>
  <si>
    <t xml:space="preserve">  2008</t>
  </si>
  <si>
    <t>1  Estimated debt service requirements are calculated on swap rates in effect at March 31, 2007, for all bonds that were synthetically fixed under an interest rate exchange agreement. Debt service requirements for variable rate bonds for which there are no related interest rate exchange agreements were calculated at rates ranging from 3.50 percent to 5.38 percent.</t>
  </si>
  <si>
    <t>2  Estimated debt service numbers are based on available information as of March 31, 2007. In 2006 and 2007, certain monies expected to flow to the State under the Master Settlement Agreement have been witheld and placed in an escrow account. Pending the outcome of a resolution between participating cigarette manufacturers and the states, the debt service numbers will be adjusted accordingly.</t>
  </si>
  <si>
    <r>
      <t xml:space="preserve">SOURCE: New York State Division of the Budget, </t>
    </r>
    <r>
      <rPr>
        <i/>
        <sz val="11"/>
        <rFont val="Arial"/>
        <family val="2"/>
      </rPr>
      <t xml:space="preserve">Annual Information Statement, State of New York: May 8, 2007, </t>
    </r>
    <r>
      <rPr>
        <sz val="11"/>
        <rFont val="Arial"/>
        <family val="2"/>
      </rPr>
      <t>www.budget.state.ny.us/investor/ais/aisUpdate050807.pdf (last viewed September 4, 2007).</t>
    </r>
  </si>
  <si>
    <t>New York State — As of March 31, 2005</t>
  </si>
  <si>
    <t xml:space="preserve">  2006</t>
  </si>
  <si>
    <t xml:space="preserve">  2007</t>
  </si>
  <si>
    <t xml:space="preserve">  2011 through 2015</t>
  </si>
  <si>
    <r>
      <t xml:space="preserve">SOURCE: New York State Division of the Budget, </t>
    </r>
    <r>
      <rPr>
        <i/>
        <sz val="11"/>
        <rFont val="Arial"/>
        <family val="2"/>
      </rPr>
      <t>Annual Information Statement, State of New York: May 4, 2005.</t>
    </r>
  </si>
  <si>
    <r>
      <t>Estimated Debt Service Requirements on State-Supported Debt</t>
    </r>
    <r>
      <rPr>
        <b/>
        <vertAlign val="superscript"/>
        <sz val="16"/>
        <color indexed="8"/>
        <rFont val="Arial"/>
        <family val="2"/>
      </rPr>
      <t>1</t>
    </r>
  </si>
  <si>
    <t>Other 
Financing Obligations</t>
  </si>
  <si>
    <t>1  Estimated debt service requirements are calculated on swap rates in effect at March 31, 2005 for all bonds that were synthetically fixed under an interest rate exchange agreement.  Debt service requirements for variable rate bonds were calculated at rates ranging from 3.50 percent to 5.38 percent.</t>
  </si>
  <si>
    <t>Estimated Debt Service Requirements on State-Supported Debt</t>
  </si>
  <si>
    <t>New York State — As of March 31, 2004</t>
  </si>
  <si>
    <t xml:space="preserve">  2005</t>
  </si>
  <si>
    <t xml:space="preserve">  2010 through 2014</t>
  </si>
  <si>
    <r>
      <t>Total</t>
    </r>
    <r>
      <rPr>
        <vertAlign val="superscript"/>
        <sz val="11"/>
        <rFont val="Arial"/>
        <family val="2"/>
      </rPr>
      <t>1</t>
    </r>
  </si>
  <si>
    <r>
      <t>Local Government Assistance Corporation</t>
    </r>
    <r>
      <rPr>
        <vertAlign val="superscript"/>
        <sz val="11"/>
        <rFont val="Arial"/>
        <family val="2"/>
      </rPr>
      <t>1,2</t>
    </r>
  </si>
  <si>
    <r>
      <t xml:space="preserve">             General Obligation</t>
    </r>
    <r>
      <rPr>
        <vertAlign val="superscript"/>
        <sz val="11"/>
        <rFont val="Arial"/>
        <family val="2"/>
      </rPr>
      <t>2</t>
    </r>
  </si>
  <si>
    <r>
      <t>Other 
Financing Obligations</t>
    </r>
    <r>
      <rPr>
        <vertAlign val="superscript"/>
        <sz val="11"/>
        <rFont val="Arial"/>
        <family val="2"/>
      </rPr>
      <t>1</t>
    </r>
  </si>
  <si>
    <t>1  Includes debt service requirements on bonds that were synthetically fixed by swaps calculated at the fixed swap rates in effect as of March 31, 2004.</t>
  </si>
  <si>
    <t>2  Debt Service requirements on variable rate bonds are calculated using the rates in effect as of March 31, 20014.</t>
  </si>
  <si>
    <r>
      <t xml:space="preserve">                  </t>
    </r>
  </si>
  <si>
    <r>
      <t xml:space="preserve">SOURCE: Office of the State Comptroller and New York State Division of the Budget, </t>
    </r>
    <r>
      <rPr>
        <i/>
        <sz val="11"/>
        <rFont val="Arial"/>
        <family val="2"/>
      </rPr>
      <t>Annual Information Statement, State of New York: September 19, 2004.</t>
    </r>
  </si>
  <si>
    <t>Debt Service Requirements on State-Supported Debt</t>
  </si>
  <si>
    <t>New York State — As of March 31, 2003</t>
  </si>
  <si>
    <t>2003-04</t>
  </si>
  <si>
    <t>2004-05</t>
  </si>
  <si>
    <t>2005-06</t>
  </si>
  <si>
    <t>2006-07</t>
  </si>
  <si>
    <t>2007-08</t>
  </si>
  <si>
    <t>Thereafter</t>
  </si>
  <si>
    <r>
      <t>Local Government Assistance Corporation</t>
    </r>
    <r>
      <rPr>
        <vertAlign val="superscript"/>
        <sz val="11"/>
        <rFont val="Arial"/>
        <family val="2"/>
      </rPr>
      <t>2</t>
    </r>
  </si>
  <si>
    <r>
      <t xml:space="preserve">             General Obligation</t>
    </r>
    <r>
      <rPr>
        <vertAlign val="superscript"/>
        <sz val="11"/>
        <rFont val="Arial"/>
        <family val="2"/>
      </rPr>
      <t>1</t>
    </r>
  </si>
  <si>
    <t>1  Debt Service Requirements on approximately $779 million in general obligation variable rate bonds are calculated using the rate in effect as of 3/31/2003.  Debt Service Requirements on $220 million of general obligation variable rate bonds in commercial paper mode is calculated at the rate most recently remarketed as of 3/31/2003.  The State's general obligation variable rate bonds are adjusted on a periodic basis depending on the mode that they are remarketed.</t>
  </si>
  <si>
    <t xml:space="preserve">2  Debt Service Requirements on approximately $893.6 million in LGAC Tax Exempt variable rate bonds are calculated using the rate in effect as of 3/31/2003.  </t>
  </si>
  <si>
    <r>
      <t xml:space="preserve">SOURCE: New York State Division of the Budget, </t>
    </r>
    <r>
      <rPr>
        <i/>
        <sz val="11"/>
        <rFont val="Arial"/>
        <family val="2"/>
      </rPr>
      <t>Annual Information Statement, State of New York: May 30, 2003</t>
    </r>
    <r>
      <rPr>
        <sz val="11"/>
        <rFont val="Arial"/>
        <family val="2"/>
      </rPr>
      <t>.</t>
    </r>
  </si>
  <si>
    <t>New York State — As of October 2, 2001</t>
  </si>
  <si>
    <t>2001-02</t>
  </si>
  <si>
    <t>2002-03</t>
  </si>
  <si>
    <t>1  Assumes a projected average interest rate of 4.72 percent on $655.4 million of tax-exempt variable rate bonds outstanding on March 31, 2001, and a projected average interest rate of 5.89 percent on $66.7 million of taxable variable rate bonds outstanding on March 31, 2001.</t>
  </si>
  <si>
    <t>2  Assumes a projected average interest rate of 6 percent on approximately $917 million of outstanding Local Government Assistance Corporation (LGAC) variable rate bonds.</t>
  </si>
  <si>
    <r>
      <t xml:space="preserve">SOURCE: New York State Division of the Budget, </t>
    </r>
    <r>
      <rPr>
        <i/>
        <sz val="11"/>
        <rFont val="Arial"/>
        <family val="2"/>
      </rPr>
      <t>Annual Information Statement, State of New York: October 2, 2001.</t>
    </r>
  </si>
  <si>
    <t>New York State — As of March 31, 2000</t>
  </si>
  <si>
    <t>2000-01</t>
  </si>
  <si>
    <t>1  Assumes a projected average interest rate of 5.48 percent on $572.6 million of tax-exempt variable rate bonds outstanding on March 31, 2000 and a projected average interest rate of 7.28 percent on $12.5 million of taxable variable rate bonds outstanding on March 31, 2000.</t>
  </si>
  <si>
    <t>2  Assumes a projected average interest rate of 6 percent on approximately $964 million of outstanding Local Government Assistance Corporation (LGAC) variable rate bonds.</t>
  </si>
  <si>
    <r>
      <t xml:space="preserve">SOURCE: New York State Division of the Budget, </t>
    </r>
    <r>
      <rPr>
        <i/>
        <sz val="11"/>
        <rFont val="Arial"/>
        <family val="2"/>
      </rPr>
      <t>2000-2001 New York State Annual Information Statement.</t>
    </r>
  </si>
  <si>
    <t>New York State — As of March 31, 1999</t>
  </si>
  <si>
    <t>2002-2003</t>
  </si>
  <si>
    <t>2003-2004</t>
  </si>
  <si>
    <t>1999-2000</t>
  </si>
  <si>
    <t>2000-2001</t>
  </si>
  <si>
    <t>2001-2002</t>
  </si>
  <si>
    <t>1  Assumes a fixed rate of 4.73 percent determined at March 31, 1999. A total of $342.4 million of variable rate bonds were outstanding as of March 31, 1999.</t>
  </si>
  <si>
    <t>2  Assumes a future interest rate of 6 percent on approximately $981 million of outstanding Local Government Assistance Corporation (LGAC) variable rate bonds.</t>
  </si>
  <si>
    <r>
      <t xml:space="preserve">SOURCE: New York State Division of the Budget, </t>
    </r>
    <r>
      <rPr>
        <i/>
        <sz val="11"/>
        <rFont val="Arial"/>
        <family val="2"/>
      </rPr>
      <t>1999-2000 New York State Annual Information Statement.</t>
    </r>
  </si>
  <si>
    <t>New York State — As of March 31, 1997</t>
  </si>
  <si>
    <t>1  Assumes a future interest rate of 5.35 percent on $150 million of outstanding variable rate bonds.</t>
  </si>
  <si>
    <r>
      <t xml:space="preserve">SOURCE: Office of the State Comptroller, </t>
    </r>
    <r>
      <rPr>
        <i/>
        <sz val="11"/>
        <rFont val="Arial"/>
        <family val="2"/>
      </rPr>
      <t>Official Statement of the State of New York, August 15, 1997</t>
    </r>
    <r>
      <rPr>
        <sz val="11"/>
        <rFont val="Arial"/>
        <family val="2"/>
      </rPr>
      <t>.</t>
    </r>
  </si>
  <si>
    <t>1997-98</t>
  </si>
  <si>
    <t>1998-99</t>
  </si>
  <si>
    <t>2  Assumes a future interest rate of 6 percent on approximately $1 billion of outstanding Local Government Assistance Corporation (LGAC) variable rate bonds.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</si>
</sst>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
    <numFmt numFmtId="166" formatCode="&quot;$&quot;#,##0"/>
    <numFmt numFmtId="167" formatCode="[$-409]dddd\,\ mmmm\ d\,\ yyyy"/>
    <numFmt numFmtId="168" formatCode="[$-409]h:mm:ss\ AM/PM"/>
  </numFmts>
  <fonts count="45">
    <font>
      <sz val="12"/>
      <name val="Rockwell"/>
      <family val="0"/>
    </font>
    <font>
      <sz val="11"/>
      <color indexed="8"/>
      <name val="Calibri"/>
      <family val="2"/>
    </font>
    <font>
      <sz val="10"/>
      <name val="Arial"/>
      <family val="2"/>
    </font>
    <font>
      <sz val="12"/>
      <name val="Clearface Regular"/>
      <family val="1"/>
    </font>
    <font>
      <sz val="8"/>
      <name val="Times New Roman"/>
      <family val="1"/>
    </font>
    <font>
      <sz val="7"/>
      <name val="Times New Roman"/>
      <family val="1"/>
    </font>
    <font>
      <sz val="12"/>
      <color indexed="8"/>
      <name val="HLV"/>
      <family val="0"/>
    </font>
    <font>
      <sz val="12"/>
      <name val="Times New Roman"/>
      <family val="1"/>
    </font>
    <font>
      <b/>
      <sz val="11"/>
      <color indexed="8"/>
      <name val="Arial"/>
      <family val="2"/>
    </font>
    <font>
      <sz val="11"/>
      <name val="Arial"/>
      <family val="2"/>
    </font>
    <font>
      <vertAlign val="superscript"/>
      <sz val="11"/>
      <name val="Arial"/>
      <family val="2"/>
    </font>
    <font>
      <i/>
      <sz val="11"/>
      <name val="Arial"/>
      <family val="2"/>
    </font>
    <font>
      <b/>
      <sz val="16"/>
      <color indexed="8"/>
      <name val="Arial"/>
      <family val="2"/>
    </font>
    <font>
      <b/>
      <vertAlign val="superscript"/>
      <sz val="1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indexed="8"/>
      </bottom>
    </border>
    <border>
      <left/>
      <right/>
      <top style="double">
        <color indexed="8"/>
      </top>
      <bottom/>
    </border>
    <border>
      <left/>
      <right/>
      <top/>
      <bottom style="thin"/>
    </border>
    <border>
      <left/>
      <right/>
      <top style="thin"/>
      <bottom/>
    </border>
    <border>
      <left/>
      <right/>
      <top style="thin"/>
      <bottom style="thin">
        <color indexed="8"/>
      </bottom>
    </border>
    <border>
      <left/>
      <right/>
      <top style="thin"/>
      <bottom style="thin"/>
    </border>
    <border>
      <left>
        <color indexed="63"/>
      </left>
      <right>
        <color indexed="63"/>
      </right>
      <top style="thin">
        <color indexed="8"/>
      </top>
      <bottom>
        <color indexed="63"/>
      </bottom>
    </border>
  </borders>
  <cellStyleXfs count="73">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0">
      <alignment horizontal="right"/>
      <protection locked="0"/>
    </xf>
    <xf numFmtId="0" fontId="34" fillId="0" borderId="0" applyNumberFormat="0" applyFill="0" applyBorder="0" applyAlignment="0" applyProtection="0"/>
    <xf numFmtId="0" fontId="35" fillId="30"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1" borderId="1" applyNumberFormat="0" applyAlignment="0" applyProtection="0"/>
    <xf numFmtId="0" fontId="5" fillId="0" borderId="0">
      <alignment horizontal="left"/>
      <protection locked="0"/>
    </xf>
    <xf numFmtId="0" fontId="40" fillId="0" borderId="6" applyNumberFormat="0" applyFill="0" applyAlignment="0" applyProtection="0"/>
    <xf numFmtId="0" fontId="41" fillId="32" borderId="0" applyNumberFormat="0" applyBorder="0" applyAlignment="0" applyProtection="0"/>
    <xf numFmtId="0" fontId="0" fillId="33" borderId="7" applyNumberFormat="0" applyFont="0" applyAlignment="0" applyProtection="0"/>
    <xf numFmtId="0" fontId="42" fillId="28" borderId="8" applyNumberFormat="0" applyAlignment="0" applyProtection="0"/>
    <xf numFmtId="9" fontId="0" fillId="0" borderId="0" applyFont="0" applyFill="0" applyBorder="0" applyAlignment="0" applyProtection="0"/>
    <xf numFmtId="3" fontId="4" fillId="0" borderId="9">
      <alignment horizontal="right"/>
      <protection locked="0"/>
    </xf>
    <xf numFmtId="0" fontId="4" fillId="0" borderId="0">
      <alignment horizontal="left"/>
      <protection/>
    </xf>
    <xf numFmtId="0" fontId="6" fillId="34" borderId="0">
      <alignment/>
      <protection/>
    </xf>
    <xf numFmtId="0" fontId="6" fillId="34" borderId="0">
      <alignment/>
      <protection/>
    </xf>
    <xf numFmtId="0" fontId="6" fillId="34" borderId="0">
      <alignment/>
      <protection/>
    </xf>
    <xf numFmtId="0" fontId="6" fillId="34" borderId="0">
      <alignment/>
      <protection/>
    </xf>
    <xf numFmtId="0" fontId="6" fillId="34" borderId="0">
      <alignment/>
      <protection/>
    </xf>
    <xf numFmtId="0" fontId="6" fillId="34" borderId="0">
      <alignment/>
      <protection/>
    </xf>
    <xf numFmtId="0" fontId="6" fillId="34" borderId="0">
      <alignment/>
      <protection/>
    </xf>
    <xf numFmtId="0" fontId="6" fillId="34" borderId="0">
      <alignment/>
      <protection/>
    </xf>
    <xf numFmtId="0" fontId="43" fillId="0" borderId="0" applyNumberFormat="0" applyFill="0" applyBorder="0" applyAlignment="0" applyProtection="0"/>
    <xf numFmtId="0" fontId="2" fillId="0" borderId="10" applyNumberFormat="0" applyFont="0" applyFill="0" applyAlignment="0" applyProtection="0"/>
    <xf numFmtId="0" fontId="44" fillId="0" borderId="0" applyNumberFormat="0" applyFill="0" applyBorder="0" applyAlignment="0" applyProtection="0"/>
  </cellStyleXfs>
  <cellXfs count="47">
    <xf numFmtId="0" fontId="0" fillId="2" borderId="0" xfId="0" applyNumberFormat="1" applyAlignment="1">
      <alignment/>
    </xf>
    <xf numFmtId="0" fontId="3" fillId="2" borderId="0" xfId="0" applyNumberFormat="1" applyFont="1" applyAlignment="1">
      <alignment/>
    </xf>
    <xf numFmtId="0" fontId="7" fillId="2" borderId="0" xfId="0" applyNumberFormat="1" applyFont="1" applyAlignment="1">
      <alignment/>
    </xf>
    <xf numFmtId="3" fontId="3" fillId="2" borderId="0" xfId="0" applyNumberFormat="1" applyFont="1" applyAlignment="1">
      <alignment/>
    </xf>
    <xf numFmtId="0" fontId="9" fillId="2" borderId="0" xfId="0" applyNumberFormat="1" applyFont="1" applyAlignment="1">
      <alignment/>
    </xf>
    <xf numFmtId="5" fontId="8" fillId="2" borderId="0" xfId="0" applyNumberFormat="1" applyFont="1" applyAlignment="1" applyProtection="1">
      <alignment/>
      <protection locked="0"/>
    </xf>
    <xf numFmtId="5" fontId="9" fillId="2" borderId="0" xfId="0" applyNumberFormat="1" applyFont="1" applyAlignment="1" applyProtection="1">
      <alignment/>
      <protection locked="0"/>
    </xf>
    <xf numFmtId="0" fontId="8" fillId="2" borderId="0" xfId="0" applyNumberFormat="1" applyFont="1" applyAlignment="1">
      <alignment/>
    </xf>
    <xf numFmtId="0" fontId="9" fillId="2" borderId="11" xfId="0" applyNumberFormat="1" applyFont="1" applyBorder="1" applyAlignment="1">
      <alignment/>
    </xf>
    <xf numFmtId="0" fontId="9" fillId="2" borderId="0" xfId="0" applyNumberFormat="1" applyFont="1" applyAlignment="1" applyProtection="1">
      <alignment/>
      <protection locked="0"/>
    </xf>
    <xf numFmtId="37" fontId="9" fillId="2" borderId="0" xfId="0" applyNumberFormat="1" applyFont="1" applyAlignment="1">
      <alignment/>
    </xf>
    <xf numFmtId="3" fontId="9" fillId="2" borderId="0" xfId="0" applyNumberFormat="1" applyFont="1" applyAlignment="1">
      <alignment/>
    </xf>
    <xf numFmtId="0" fontId="9" fillId="2" borderId="0" xfId="0" applyNumberFormat="1" applyFont="1" applyBorder="1" applyAlignment="1">
      <alignment horizontal="left"/>
    </xf>
    <xf numFmtId="0" fontId="9" fillId="35" borderId="0" xfId="0" applyNumberFormat="1" applyFont="1" applyFill="1" applyAlignment="1">
      <alignment/>
    </xf>
    <xf numFmtId="0" fontId="9" fillId="2" borderId="12" xfId="0" applyNumberFormat="1" applyFont="1" applyBorder="1" applyAlignment="1">
      <alignment/>
    </xf>
    <xf numFmtId="0" fontId="9" fillId="2" borderId="0" xfId="0" applyNumberFormat="1" applyFont="1" applyAlignment="1">
      <alignment/>
    </xf>
    <xf numFmtId="5" fontId="12" fillId="2" borderId="0" xfId="0" applyNumberFormat="1" applyFont="1" applyAlignment="1" applyProtection="1">
      <alignment/>
      <protection locked="0"/>
    </xf>
    <xf numFmtId="0" fontId="12" fillId="2" borderId="0" xfId="0" applyNumberFormat="1" applyFont="1" applyAlignment="1">
      <alignment/>
    </xf>
    <xf numFmtId="0" fontId="9" fillId="2" borderId="0" xfId="0" applyNumberFormat="1" applyFont="1" applyBorder="1" applyAlignment="1">
      <alignment/>
    </xf>
    <xf numFmtId="0" fontId="9" fillId="2" borderId="13" xfId="0" applyNumberFormat="1" applyFont="1" applyBorder="1" applyAlignment="1" applyProtection="1">
      <alignment wrapText="1"/>
      <protection locked="0"/>
    </xf>
    <xf numFmtId="0" fontId="9" fillId="2" borderId="14" xfId="0" applyNumberFormat="1" applyFont="1" applyBorder="1" applyAlignment="1">
      <alignment horizontal="right" wrapText="1"/>
    </xf>
    <xf numFmtId="0" fontId="9" fillId="2" borderId="13" xfId="0" applyNumberFormat="1" applyFont="1" applyBorder="1" applyAlignment="1" applyProtection="1">
      <alignment horizontal="right" wrapText="1"/>
      <protection locked="0"/>
    </xf>
    <xf numFmtId="166" fontId="9" fillId="0" borderId="0" xfId="0" applyNumberFormat="1" applyFont="1" applyFill="1" applyAlignment="1" quotePrefix="1">
      <alignment horizontal="right"/>
    </xf>
    <xf numFmtId="166" fontId="9" fillId="0" borderId="0" xfId="0" applyNumberFormat="1" applyFont="1" applyFill="1" applyBorder="1" applyAlignment="1" quotePrefix="1">
      <alignment horizontal="right"/>
    </xf>
    <xf numFmtId="166" fontId="9" fillId="0" borderId="0" xfId="0" applyNumberFormat="1" applyFont="1" applyFill="1" applyAlignment="1">
      <alignment/>
    </xf>
    <xf numFmtId="166" fontId="9" fillId="0" borderId="0" xfId="0" applyNumberFormat="1" applyFont="1" applyFill="1" applyAlignment="1">
      <alignment horizontal="right"/>
    </xf>
    <xf numFmtId="166" fontId="9" fillId="0" borderId="0" xfId="0" applyNumberFormat="1" applyFont="1" applyFill="1" applyBorder="1" applyAlignment="1">
      <alignment/>
    </xf>
    <xf numFmtId="166" fontId="9" fillId="2" borderId="0" xfId="0" applyNumberFormat="1" applyFont="1" applyAlignment="1" quotePrefix="1">
      <alignment horizontal="right"/>
    </xf>
    <xf numFmtId="166" fontId="9" fillId="2" borderId="0" xfId="0" applyNumberFormat="1" applyFont="1" applyBorder="1" applyAlignment="1" quotePrefix="1">
      <alignment horizontal="right"/>
    </xf>
    <xf numFmtId="166" fontId="9" fillId="2" borderId="0" xfId="0" applyNumberFormat="1" applyFont="1" applyAlignment="1">
      <alignment/>
    </xf>
    <xf numFmtId="166" fontId="9" fillId="35" borderId="0" xfId="0" applyNumberFormat="1" applyFont="1" applyFill="1" applyBorder="1" applyAlignment="1">
      <alignment/>
    </xf>
    <xf numFmtId="166" fontId="9" fillId="35" borderId="0" xfId="0" applyNumberFormat="1" applyFont="1" applyFill="1" applyAlignment="1">
      <alignment/>
    </xf>
    <xf numFmtId="166" fontId="9" fillId="35" borderId="0" xfId="0" applyNumberFormat="1" applyFont="1" applyFill="1" applyAlignment="1">
      <alignment horizontal="right"/>
    </xf>
    <xf numFmtId="166" fontId="9" fillId="2" borderId="0" xfId="0" applyNumberFormat="1" applyFont="1" applyBorder="1" applyAlignment="1">
      <alignment/>
    </xf>
    <xf numFmtId="166" fontId="9" fillId="2" borderId="0" xfId="0" applyNumberFormat="1" applyFont="1" applyAlignment="1">
      <alignment horizontal="right"/>
    </xf>
    <xf numFmtId="166" fontId="9" fillId="2" borderId="11" xfId="0" applyNumberFormat="1" applyFont="1" applyBorder="1" applyAlignment="1">
      <alignment/>
    </xf>
    <xf numFmtId="3" fontId="9" fillId="2" borderId="0" xfId="0" applyNumberFormat="1" applyFont="1" applyAlignment="1">
      <alignment/>
    </xf>
    <xf numFmtId="166" fontId="9" fillId="2" borderId="11" xfId="0" applyNumberFormat="1" applyFont="1" applyBorder="1" applyAlignment="1">
      <alignment horizontal="right"/>
    </xf>
    <xf numFmtId="0" fontId="9" fillId="2" borderId="0" xfId="0" applyNumberFormat="1" applyFont="1" applyAlignment="1">
      <alignment/>
    </xf>
    <xf numFmtId="0" fontId="9" fillId="2" borderId="0" xfId="0" applyNumberFormat="1" applyFont="1" applyAlignment="1">
      <alignment horizontal="left" wrapText="1"/>
    </xf>
    <xf numFmtId="0" fontId="9" fillId="2" borderId="0" xfId="0" applyNumberFormat="1" applyFont="1" applyBorder="1" applyAlignment="1" applyProtection="1">
      <alignment horizontal="left" wrapText="1"/>
      <protection locked="0"/>
    </xf>
    <xf numFmtId="0" fontId="9" fillId="2" borderId="15" xfId="0" applyNumberFormat="1" applyFont="1" applyBorder="1" applyAlignment="1">
      <alignment/>
    </xf>
    <xf numFmtId="37" fontId="9" fillId="2" borderId="15" xfId="0" applyNumberFormat="1" applyFont="1" applyBorder="1" applyAlignment="1">
      <alignment/>
    </xf>
    <xf numFmtId="0" fontId="9" fillId="2" borderId="0" xfId="0" applyNumberFormat="1" applyFont="1" applyAlignment="1">
      <alignment horizontal="left" indent="1"/>
    </xf>
    <xf numFmtId="0" fontId="9" fillId="2" borderId="0" xfId="0" applyNumberFormat="1" applyFont="1" applyAlignment="1" quotePrefix="1">
      <alignment horizontal="left" indent="1"/>
    </xf>
    <xf numFmtId="0" fontId="9" fillId="2" borderId="0" xfId="0" applyNumberFormat="1" applyFont="1" applyAlignment="1" applyProtection="1">
      <alignment horizontal="left" indent="1"/>
      <protection locked="0"/>
    </xf>
    <xf numFmtId="0" fontId="9" fillId="2" borderId="11" xfId="0" applyNumberFormat="1" applyFont="1" applyBorder="1" applyAlignment="1" applyProtection="1">
      <alignment horizontal="left" indent="1"/>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column" xfId="46"/>
    <cellStyle name="Explanatory Text" xfId="47"/>
    <cellStyle name="Good" xfId="48"/>
    <cellStyle name="Heading 1" xfId="49"/>
    <cellStyle name="Heading 2" xfId="50"/>
    <cellStyle name="Heading 3" xfId="51"/>
    <cellStyle name="Heading 4" xfId="52"/>
    <cellStyle name="Input" xfId="53"/>
    <cellStyle name="Left Column" xfId="54"/>
    <cellStyle name="Linked Cell" xfId="55"/>
    <cellStyle name="Neutral" xfId="56"/>
    <cellStyle name="Note" xfId="57"/>
    <cellStyle name="Output" xfId="58"/>
    <cellStyle name="Percent" xfId="59"/>
    <cellStyle name="single underline" xfId="60"/>
    <cellStyle name="spacer column" xfId="61"/>
    <cellStyle name="StyleName1" xfId="62"/>
    <cellStyle name="StyleName2" xfId="63"/>
    <cellStyle name="StyleName3" xfId="64"/>
    <cellStyle name="StyleName4" xfId="65"/>
    <cellStyle name="StyleName5" xfId="66"/>
    <cellStyle name="StyleName6" xfId="67"/>
    <cellStyle name="StyleName7" xfId="68"/>
    <cellStyle name="StyleName8"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6"/>
  <sheetViews>
    <sheetView tabSelected="1" showOutlineSymbols="0" zoomScalePageLayoutView="0" workbookViewId="0" topLeftCell="A1">
      <selection activeCell="A1" sqref="A1"/>
    </sheetView>
  </sheetViews>
  <sheetFormatPr defaultColWidth="11.4453125" defaultRowHeight="15.75"/>
  <cols>
    <col min="1" max="1" width="22.99609375" style="1" customWidth="1"/>
    <col min="2" max="9" width="12.77734375" style="1" customWidth="1"/>
    <col min="10" max="253" width="11.6640625" style="1" customWidth="1"/>
    <col min="254" max="16384" width="11.4453125" style="1" customWidth="1"/>
  </cols>
  <sheetData>
    <row r="1" spans="1:11" ht="23.25">
      <c r="A1" s="16" t="s">
        <v>11</v>
      </c>
      <c r="B1" s="5"/>
      <c r="C1" s="4"/>
      <c r="D1" s="6"/>
      <c r="E1" s="6"/>
      <c r="F1" s="6"/>
      <c r="G1" s="6"/>
      <c r="H1" s="4"/>
      <c r="I1" s="4"/>
      <c r="J1" s="4"/>
      <c r="K1" s="4"/>
    </row>
    <row r="2" spans="1:11" ht="20.25">
      <c r="A2" s="16" t="s">
        <v>3</v>
      </c>
      <c r="B2" s="5"/>
      <c r="C2" s="4"/>
      <c r="D2" s="6"/>
      <c r="E2" s="6"/>
      <c r="F2" s="6"/>
      <c r="G2" s="6"/>
      <c r="H2" s="4"/>
      <c r="I2" s="4"/>
      <c r="J2" s="4"/>
      <c r="K2" s="4"/>
    </row>
    <row r="3" spans="1:11" ht="20.25">
      <c r="A3" s="17" t="s">
        <v>0</v>
      </c>
      <c r="B3" s="7"/>
      <c r="C3" s="4"/>
      <c r="D3" s="4"/>
      <c r="E3" s="4"/>
      <c r="F3" s="4"/>
      <c r="G3" s="4"/>
      <c r="H3" s="4"/>
      <c r="I3" s="4"/>
      <c r="J3" s="4"/>
      <c r="K3" s="4"/>
    </row>
    <row r="4" spans="1:11" ht="15.75">
      <c r="A4" s="4"/>
      <c r="B4" s="18"/>
      <c r="C4" s="4"/>
      <c r="D4" s="4"/>
      <c r="E4" s="9" t="s">
        <v>1</v>
      </c>
      <c r="F4" s="9"/>
      <c r="G4" s="4" t="s">
        <v>1</v>
      </c>
      <c r="H4" s="4"/>
      <c r="I4" s="4"/>
      <c r="J4" s="4"/>
      <c r="K4" s="4"/>
    </row>
    <row r="5" spans="1:11" ht="72">
      <c r="A5" s="19" t="s">
        <v>12</v>
      </c>
      <c r="B5" s="20" t="s">
        <v>2</v>
      </c>
      <c r="C5" s="21" t="s">
        <v>13</v>
      </c>
      <c r="D5" s="21" t="s">
        <v>14</v>
      </c>
      <c r="E5" s="21" t="s">
        <v>15</v>
      </c>
      <c r="F5" s="21" t="s">
        <v>16</v>
      </c>
      <c r="G5" s="21" t="s">
        <v>17</v>
      </c>
      <c r="H5" s="21" t="s">
        <v>9</v>
      </c>
      <c r="I5" s="21" t="s">
        <v>18</v>
      </c>
      <c r="J5" s="4"/>
      <c r="K5" s="4"/>
    </row>
    <row r="6" spans="1:11" ht="15.75">
      <c r="A6" s="4"/>
      <c r="B6" s="10"/>
      <c r="C6" s="11"/>
      <c r="D6" s="11"/>
      <c r="E6" s="11"/>
      <c r="F6" s="11"/>
      <c r="G6" s="11"/>
      <c r="H6" s="11"/>
      <c r="I6" s="11"/>
      <c r="J6" s="4"/>
      <c r="K6" s="4"/>
    </row>
    <row r="7" spans="1:11" ht="15.75">
      <c r="A7" s="12" t="s">
        <v>2</v>
      </c>
      <c r="B7" s="22">
        <v>121432</v>
      </c>
      <c r="C7" s="23">
        <v>8323</v>
      </c>
      <c r="D7" s="23">
        <v>2427</v>
      </c>
      <c r="E7" s="23">
        <v>78426</v>
      </c>
      <c r="F7" s="23">
        <v>14012</v>
      </c>
      <c r="G7" s="23">
        <v>16034</v>
      </c>
      <c r="H7" s="23">
        <v>1492</v>
      </c>
      <c r="I7" s="23">
        <v>718</v>
      </c>
      <c r="J7" s="4"/>
      <c r="K7" s="4"/>
    </row>
    <row r="8" spans="1:14" ht="15.75">
      <c r="A8" s="44" t="s">
        <v>19</v>
      </c>
      <c r="B8" s="24">
        <f aca="true" t="shared" si="0" ref="B8:B17">SUM(C8:I8)</f>
        <v>5653</v>
      </c>
      <c r="C8" s="24">
        <v>414</v>
      </c>
      <c r="D8" s="24">
        <v>392</v>
      </c>
      <c r="E8" s="24">
        <v>2461</v>
      </c>
      <c r="F8" s="24">
        <v>196</v>
      </c>
      <c r="G8" s="24">
        <v>1635</v>
      </c>
      <c r="H8" s="24">
        <v>447</v>
      </c>
      <c r="I8" s="24">
        <v>108</v>
      </c>
      <c r="J8" s="4"/>
      <c r="K8" s="4"/>
      <c r="L8" s="3"/>
      <c r="M8" s="3"/>
      <c r="N8" s="3"/>
    </row>
    <row r="9" spans="1:14" ht="15.75">
      <c r="A9" s="44" t="s">
        <v>20</v>
      </c>
      <c r="B9" s="24">
        <f t="shared" si="0"/>
        <v>6676</v>
      </c>
      <c r="C9" s="24">
        <v>452</v>
      </c>
      <c r="D9" s="24">
        <v>371</v>
      </c>
      <c r="E9" s="24">
        <v>3158</v>
      </c>
      <c r="F9" s="24">
        <v>292</v>
      </c>
      <c r="G9" s="24">
        <v>1909</v>
      </c>
      <c r="H9" s="24">
        <v>399</v>
      </c>
      <c r="I9" s="24">
        <v>95</v>
      </c>
      <c r="J9" s="4"/>
      <c r="K9" s="4"/>
      <c r="L9" s="3"/>
      <c r="M9" s="3"/>
      <c r="N9" s="3"/>
    </row>
    <row r="10" spans="1:14" ht="15.75">
      <c r="A10" s="44" t="s">
        <v>21</v>
      </c>
      <c r="B10" s="24">
        <f t="shared" si="0"/>
        <v>7166</v>
      </c>
      <c r="C10" s="24">
        <v>463</v>
      </c>
      <c r="D10" s="24">
        <v>289</v>
      </c>
      <c r="E10" s="24">
        <v>3490</v>
      </c>
      <c r="F10" s="24">
        <v>397</v>
      </c>
      <c r="G10" s="24">
        <v>2046</v>
      </c>
      <c r="H10" s="24">
        <v>398</v>
      </c>
      <c r="I10" s="24">
        <v>83</v>
      </c>
      <c r="J10" s="4"/>
      <c r="K10" s="4"/>
      <c r="L10" s="3"/>
      <c r="M10" s="3"/>
      <c r="N10" s="3"/>
    </row>
    <row r="11" spans="1:14" ht="15.75">
      <c r="A11" s="44" t="s">
        <v>22</v>
      </c>
      <c r="B11" s="24">
        <f t="shared" si="0"/>
        <v>7317</v>
      </c>
      <c r="C11" s="24">
        <v>452</v>
      </c>
      <c r="D11" s="24">
        <v>394</v>
      </c>
      <c r="E11" s="24">
        <v>3858</v>
      </c>
      <c r="F11" s="24">
        <v>512</v>
      </c>
      <c r="G11" s="24">
        <v>1773</v>
      </c>
      <c r="H11" s="24">
        <v>248</v>
      </c>
      <c r="I11" s="24">
        <v>80</v>
      </c>
      <c r="J11" s="4"/>
      <c r="K11" s="4"/>
      <c r="L11" s="3"/>
      <c r="M11" s="3"/>
      <c r="N11" s="3"/>
    </row>
    <row r="12" spans="1:14" ht="15.75">
      <c r="A12" s="44" t="s">
        <v>23</v>
      </c>
      <c r="B12" s="24">
        <f t="shared" si="0"/>
        <v>7380</v>
      </c>
      <c r="C12" s="24">
        <v>465</v>
      </c>
      <c r="D12" s="24">
        <v>394</v>
      </c>
      <c r="E12" s="24">
        <v>4253</v>
      </c>
      <c r="F12" s="24">
        <v>633</v>
      </c>
      <c r="G12" s="24">
        <v>1556</v>
      </c>
      <c r="H12" s="25">
        <v>0</v>
      </c>
      <c r="I12" s="24">
        <v>79</v>
      </c>
      <c r="J12" s="4"/>
      <c r="K12" s="4"/>
      <c r="L12" s="3"/>
      <c r="M12" s="3"/>
      <c r="N12" s="3"/>
    </row>
    <row r="13" spans="1:11" ht="15.75">
      <c r="A13" s="45" t="s">
        <v>4</v>
      </c>
      <c r="B13" s="26">
        <f t="shared" si="0"/>
        <v>32205</v>
      </c>
      <c r="C13" s="24">
        <v>2250</v>
      </c>
      <c r="D13" s="24">
        <v>587</v>
      </c>
      <c r="E13" s="24">
        <v>20998</v>
      </c>
      <c r="F13" s="24">
        <v>3447</v>
      </c>
      <c r="G13" s="24">
        <v>4682</v>
      </c>
      <c r="H13" s="25">
        <v>0</v>
      </c>
      <c r="I13" s="25">
        <v>241</v>
      </c>
      <c r="J13" s="13"/>
      <c r="K13" s="13"/>
    </row>
    <row r="14" spans="1:11" ht="15.75">
      <c r="A14" s="45" t="s">
        <v>5</v>
      </c>
      <c r="B14" s="26">
        <f t="shared" si="0"/>
        <v>23914</v>
      </c>
      <c r="C14" s="24">
        <v>1732</v>
      </c>
      <c r="D14" s="25">
        <v>0</v>
      </c>
      <c r="E14" s="24">
        <v>16969</v>
      </c>
      <c r="F14" s="24">
        <v>2997</v>
      </c>
      <c r="G14" s="24">
        <v>2184</v>
      </c>
      <c r="H14" s="25">
        <v>0</v>
      </c>
      <c r="I14" s="25">
        <v>32</v>
      </c>
      <c r="J14" s="13"/>
      <c r="K14" s="13"/>
    </row>
    <row r="15" spans="1:11" ht="15.75">
      <c r="A15" s="45" t="s">
        <v>6</v>
      </c>
      <c r="B15" s="26">
        <f t="shared" si="0"/>
        <v>16483</v>
      </c>
      <c r="C15" s="24">
        <v>1237</v>
      </c>
      <c r="D15" s="25">
        <v>0</v>
      </c>
      <c r="E15" s="24">
        <v>12378</v>
      </c>
      <c r="F15" s="24">
        <v>2647</v>
      </c>
      <c r="G15" s="24">
        <v>221</v>
      </c>
      <c r="H15" s="25">
        <v>0</v>
      </c>
      <c r="I15" s="25">
        <v>0</v>
      </c>
      <c r="J15" s="13"/>
      <c r="K15" s="13"/>
    </row>
    <row r="16" spans="1:11" ht="15.75">
      <c r="A16" s="45" t="s">
        <v>7</v>
      </c>
      <c r="B16" s="26">
        <f t="shared" si="0"/>
        <v>9988</v>
      </c>
      <c r="C16" s="24">
        <v>786</v>
      </c>
      <c r="D16" s="25">
        <v>0</v>
      </c>
      <c r="E16" s="24">
        <v>7421</v>
      </c>
      <c r="F16" s="24">
        <v>1753</v>
      </c>
      <c r="G16" s="24">
        <v>28</v>
      </c>
      <c r="H16" s="25">
        <v>0</v>
      </c>
      <c r="I16" s="25">
        <v>0</v>
      </c>
      <c r="J16" s="13"/>
      <c r="K16" s="13"/>
    </row>
    <row r="17" spans="1:11" ht="15.75">
      <c r="A17" s="46" t="s">
        <v>8</v>
      </c>
      <c r="B17" s="26">
        <f t="shared" si="0"/>
        <v>4650</v>
      </c>
      <c r="C17" s="26">
        <v>72</v>
      </c>
      <c r="D17" s="25">
        <v>0</v>
      </c>
      <c r="E17" s="26">
        <v>3440</v>
      </c>
      <c r="F17" s="26">
        <v>1138</v>
      </c>
      <c r="G17" s="25">
        <v>0</v>
      </c>
      <c r="H17" s="25">
        <v>0</v>
      </c>
      <c r="I17" s="25">
        <v>0</v>
      </c>
      <c r="J17" s="13"/>
      <c r="K17" s="13"/>
    </row>
    <row r="18" spans="1:11" ht="15.75">
      <c r="A18" s="4"/>
      <c r="B18" s="14"/>
      <c r="C18" s="14"/>
      <c r="D18" s="14"/>
      <c r="E18" s="14"/>
      <c r="F18" s="14"/>
      <c r="G18" s="14"/>
      <c r="H18" s="14"/>
      <c r="I18" s="14"/>
      <c r="J18" s="4"/>
      <c r="K18" s="4"/>
    </row>
    <row r="19" spans="1:11" ht="53.25" customHeight="1">
      <c r="A19" s="39" t="s">
        <v>24</v>
      </c>
      <c r="B19" s="39"/>
      <c r="C19" s="39"/>
      <c r="D19" s="39"/>
      <c r="E19" s="39"/>
      <c r="F19" s="39"/>
      <c r="G19" s="39"/>
      <c r="H19" s="39"/>
      <c r="I19" s="39"/>
      <c r="J19" s="4"/>
      <c r="K19" s="4"/>
    </row>
    <row r="20" spans="1:11" ht="54.75" customHeight="1">
      <c r="A20" s="39" t="s">
        <v>25</v>
      </c>
      <c r="B20" s="39"/>
      <c r="C20" s="39"/>
      <c r="D20" s="39"/>
      <c r="E20" s="39"/>
      <c r="F20" s="39"/>
      <c r="G20" s="39"/>
      <c r="H20" s="39"/>
      <c r="I20" s="39"/>
      <c r="J20" s="4"/>
      <c r="K20" s="4"/>
    </row>
    <row r="21" spans="1:11" ht="15.75">
      <c r="A21" s="4"/>
      <c r="B21" s="4"/>
      <c r="C21" s="4"/>
      <c r="D21" s="6"/>
      <c r="E21" s="6"/>
      <c r="F21" s="6"/>
      <c r="G21" s="6"/>
      <c r="H21" s="4"/>
      <c r="I21" s="4"/>
      <c r="J21" s="4"/>
      <c r="K21" s="4"/>
    </row>
    <row r="22" spans="1:11" ht="15.75">
      <c r="A22" s="38" t="s">
        <v>10</v>
      </c>
      <c r="B22" s="38"/>
      <c r="C22" s="38"/>
      <c r="D22" s="38"/>
      <c r="E22" s="38"/>
      <c r="F22" s="38"/>
      <c r="G22" s="38"/>
      <c r="H22" s="15"/>
      <c r="I22" s="4"/>
      <c r="J22" s="4"/>
      <c r="K22" s="4"/>
    </row>
    <row r="23" spans="1:11" ht="15.75">
      <c r="A23" s="15"/>
      <c r="B23" s="15"/>
      <c r="C23" s="15"/>
      <c r="D23" s="15"/>
      <c r="E23" s="15"/>
      <c r="F23" s="15"/>
      <c r="G23" s="15"/>
      <c r="H23" s="15"/>
      <c r="I23" s="4"/>
      <c r="J23" s="4"/>
      <c r="K23" s="4"/>
    </row>
    <row r="24" spans="1:11" ht="15.75">
      <c r="A24" s="4"/>
      <c r="B24" s="4"/>
      <c r="C24" s="4"/>
      <c r="D24" s="6"/>
      <c r="E24" s="6"/>
      <c r="F24" s="6"/>
      <c r="G24" s="6"/>
      <c r="H24" s="4"/>
      <c r="I24" s="4"/>
      <c r="J24" s="4"/>
      <c r="K24" s="4"/>
    </row>
    <row r="25" spans="1:11" ht="15.75">
      <c r="A25" s="4"/>
      <c r="B25" s="4"/>
      <c r="C25" s="4"/>
      <c r="D25" s="4"/>
      <c r="E25" s="4"/>
      <c r="F25" s="4"/>
      <c r="G25" s="4"/>
      <c r="H25" s="4"/>
      <c r="I25" s="4"/>
      <c r="J25" s="4"/>
      <c r="K25" s="4"/>
    </row>
    <row r="26" spans="1:11" ht="15.75">
      <c r="A26" s="4"/>
      <c r="B26" s="4"/>
      <c r="C26" s="4"/>
      <c r="D26" s="4"/>
      <c r="E26" s="4"/>
      <c r="F26" s="4"/>
      <c r="G26" s="4"/>
      <c r="H26" s="4"/>
      <c r="I26" s="4"/>
      <c r="J26" s="4"/>
      <c r="K26" s="4"/>
    </row>
    <row r="27" spans="1:11" ht="15.75">
      <c r="A27" s="4"/>
      <c r="B27" s="4"/>
      <c r="C27" s="4"/>
      <c r="D27" s="4"/>
      <c r="E27" s="4"/>
      <c r="F27" s="4"/>
      <c r="G27" s="4"/>
      <c r="H27" s="4"/>
      <c r="I27" s="4"/>
      <c r="J27" s="4"/>
      <c r="K27" s="4"/>
    </row>
    <row r="28" spans="1:11" ht="15.75">
      <c r="A28" s="4"/>
      <c r="B28" s="4"/>
      <c r="C28" s="4"/>
      <c r="D28" s="4"/>
      <c r="E28" s="4"/>
      <c r="F28" s="4"/>
      <c r="G28" s="4"/>
      <c r="H28" s="4"/>
      <c r="I28" s="4"/>
      <c r="J28" s="4"/>
      <c r="K28" s="4"/>
    </row>
    <row r="29" spans="1:11" ht="15.75">
      <c r="A29" s="2"/>
      <c r="B29" s="2"/>
      <c r="C29" s="2"/>
      <c r="D29" s="2"/>
      <c r="E29" s="2"/>
      <c r="F29" s="2"/>
      <c r="G29" s="2"/>
      <c r="H29" s="2"/>
      <c r="I29" s="2"/>
      <c r="J29" s="2"/>
      <c r="K29" s="2"/>
    </row>
    <row r="30" spans="1:11" ht="15.75">
      <c r="A30" s="2"/>
      <c r="B30" s="2"/>
      <c r="C30" s="2"/>
      <c r="D30" s="2"/>
      <c r="E30" s="2"/>
      <c r="F30" s="2"/>
      <c r="G30" s="2"/>
      <c r="H30" s="2"/>
      <c r="I30" s="2"/>
      <c r="J30" s="2"/>
      <c r="K30" s="2"/>
    </row>
    <row r="31" spans="1:11" ht="15.75">
      <c r="A31" s="2"/>
      <c r="B31" s="2"/>
      <c r="C31" s="2"/>
      <c r="D31" s="2"/>
      <c r="E31" s="2"/>
      <c r="F31" s="2"/>
      <c r="G31" s="2"/>
      <c r="H31" s="2"/>
      <c r="I31" s="2"/>
      <c r="J31" s="2"/>
      <c r="K31" s="2"/>
    </row>
    <row r="32" spans="1:11" ht="15.75">
      <c r="A32" s="2"/>
      <c r="B32" s="2"/>
      <c r="C32" s="2"/>
      <c r="D32" s="2"/>
      <c r="E32" s="2"/>
      <c r="F32" s="2"/>
      <c r="G32" s="2"/>
      <c r="H32" s="2"/>
      <c r="I32" s="2"/>
      <c r="J32" s="2"/>
      <c r="K32" s="2"/>
    </row>
    <row r="33" spans="1:11" ht="15.75">
      <c r="A33" s="2"/>
      <c r="B33" s="2"/>
      <c r="C33" s="2"/>
      <c r="D33" s="2"/>
      <c r="E33" s="2"/>
      <c r="F33" s="2"/>
      <c r="G33" s="2"/>
      <c r="H33" s="2"/>
      <c r="I33" s="2"/>
      <c r="J33" s="2"/>
      <c r="K33" s="2"/>
    </row>
    <row r="34" spans="1:11" ht="15.75">
      <c r="A34" s="2"/>
      <c r="B34" s="2"/>
      <c r="C34" s="2"/>
      <c r="D34" s="2"/>
      <c r="E34" s="2"/>
      <c r="F34" s="2"/>
      <c r="G34" s="2"/>
      <c r="H34" s="2"/>
      <c r="I34" s="2"/>
      <c r="J34" s="2"/>
      <c r="K34" s="2"/>
    </row>
    <row r="35" spans="1:11" ht="15.75">
      <c r="A35" s="2"/>
      <c r="B35" s="2"/>
      <c r="C35" s="2"/>
      <c r="D35" s="2"/>
      <c r="E35" s="2"/>
      <c r="F35" s="2"/>
      <c r="G35" s="2"/>
      <c r="H35" s="2"/>
      <c r="I35" s="2"/>
      <c r="J35" s="2"/>
      <c r="K35" s="2"/>
    </row>
    <row r="36" spans="1:11" ht="15.75">
      <c r="A36" s="2"/>
      <c r="B36" s="2"/>
      <c r="C36" s="2"/>
      <c r="D36" s="2"/>
      <c r="E36" s="2"/>
      <c r="F36" s="2"/>
      <c r="G36" s="2"/>
      <c r="H36" s="2"/>
      <c r="I36" s="2"/>
      <c r="J36" s="2"/>
      <c r="K36" s="2"/>
    </row>
  </sheetData>
  <sheetProtection/>
  <mergeCells count="3">
    <mergeCell ref="A22:G22"/>
    <mergeCell ref="A19:I19"/>
    <mergeCell ref="A20:I20"/>
  </mergeCells>
  <printOptions/>
  <pageMargins left="0.573" right="0.5" top="0.75" bottom="0.75" header="0.5" footer="0.5"/>
  <pageSetup fitToHeight="1" fitToWidth="1" horizontalDpi="600" verticalDpi="600" orientation="landscape" scale="80" r:id="rId1"/>
</worksheet>
</file>

<file path=xl/worksheets/sheet10.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A1" sqref="A1"/>
    </sheetView>
  </sheetViews>
  <sheetFormatPr defaultColWidth="12.77734375" defaultRowHeight="15.75"/>
  <cols>
    <col min="1" max="1" width="22.77734375" style="0" customWidth="1"/>
  </cols>
  <sheetData>
    <row r="1" spans="1:6" ht="23.25">
      <c r="A1" s="16" t="s">
        <v>97</v>
      </c>
      <c r="B1" s="5"/>
      <c r="C1" s="4"/>
      <c r="D1" s="6"/>
      <c r="E1" s="6"/>
      <c r="F1" s="6"/>
    </row>
    <row r="2" spans="1:6" ht="20.25">
      <c r="A2" s="16" t="s">
        <v>92</v>
      </c>
      <c r="B2" s="5"/>
      <c r="C2" s="4"/>
      <c r="D2" s="6"/>
      <c r="E2" s="6"/>
      <c r="F2" s="6"/>
    </row>
    <row r="3" spans="1:5" ht="20.25">
      <c r="A3" s="17" t="s">
        <v>0</v>
      </c>
      <c r="B3" s="7"/>
      <c r="C3" s="4"/>
      <c r="D3" s="4"/>
      <c r="E3" s="4"/>
    </row>
    <row r="4" spans="1:6" ht="15.75">
      <c r="A4" s="4"/>
      <c r="B4" s="8"/>
      <c r="C4" s="4"/>
      <c r="D4" s="4"/>
      <c r="E4" s="9" t="s">
        <v>1</v>
      </c>
      <c r="F4" s="4" t="s">
        <v>1</v>
      </c>
    </row>
    <row r="5" spans="1:6" ht="57.75">
      <c r="A5" s="19" t="s">
        <v>12</v>
      </c>
      <c r="B5" s="20" t="s">
        <v>2</v>
      </c>
      <c r="C5" s="21" t="s">
        <v>13</v>
      </c>
      <c r="D5" s="21" t="s">
        <v>14</v>
      </c>
      <c r="E5" s="21" t="s">
        <v>15</v>
      </c>
      <c r="F5" s="21" t="s">
        <v>98</v>
      </c>
    </row>
    <row r="6" spans="1:6" ht="15.75">
      <c r="A6" s="4"/>
      <c r="B6" s="10"/>
      <c r="C6" s="11"/>
      <c r="D6" s="11"/>
      <c r="E6" s="11"/>
      <c r="F6" s="11"/>
    </row>
    <row r="7" spans="1:6" ht="15.75">
      <c r="A7" s="12" t="s">
        <v>2</v>
      </c>
      <c r="B7" s="29">
        <v>60609</v>
      </c>
      <c r="C7" s="29">
        <v>4750</v>
      </c>
      <c r="D7" s="29">
        <v>6511</v>
      </c>
      <c r="E7" s="29">
        <v>6827</v>
      </c>
      <c r="F7" s="29">
        <v>42521</v>
      </c>
    </row>
    <row r="8" spans="1:6" ht="15.75">
      <c r="A8" s="44" t="s">
        <v>93</v>
      </c>
      <c r="B8" s="29">
        <f aca="true" t="shared" si="0" ref="B8:B16">F8+E8+D8+C8</f>
        <v>4089</v>
      </c>
      <c r="C8" s="29">
        <v>494</v>
      </c>
      <c r="D8" s="29">
        <v>322</v>
      </c>
      <c r="E8" s="29">
        <v>476</v>
      </c>
      <c r="F8" s="29">
        <v>2797</v>
      </c>
    </row>
    <row r="9" spans="1:6" ht="15.75">
      <c r="A9" s="44" t="s">
        <v>94</v>
      </c>
      <c r="B9" s="29">
        <f t="shared" si="0"/>
        <v>4014</v>
      </c>
      <c r="C9" s="29">
        <v>482</v>
      </c>
      <c r="D9" s="29">
        <v>321</v>
      </c>
      <c r="E9" s="29">
        <v>466</v>
      </c>
      <c r="F9" s="29">
        <v>2745</v>
      </c>
    </row>
    <row r="10" spans="1:6" ht="15.75">
      <c r="A10" s="44" t="s">
        <v>88</v>
      </c>
      <c r="B10" s="29">
        <f t="shared" si="0"/>
        <v>4064</v>
      </c>
      <c r="C10" s="29">
        <v>460</v>
      </c>
      <c r="D10" s="29">
        <v>355</v>
      </c>
      <c r="E10" s="29">
        <v>459</v>
      </c>
      <c r="F10" s="29">
        <v>2790</v>
      </c>
    </row>
    <row r="11" spans="1:6" ht="15.75">
      <c r="A11" s="44" t="s">
        <v>81</v>
      </c>
      <c r="B11" s="29">
        <f t="shared" si="0"/>
        <v>3846</v>
      </c>
      <c r="C11" s="29">
        <v>427</v>
      </c>
      <c r="D11" s="29">
        <v>367</v>
      </c>
      <c r="E11" s="29">
        <v>401</v>
      </c>
      <c r="F11" s="29">
        <v>2651</v>
      </c>
    </row>
    <row r="12" spans="1:6" ht="15.75">
      <c r="A12" s="44" t="s">
        <v>76</v>
      </c>
      <c r="B12" s="29">
        <f t="shared" si="0"/>
        <v>3842</v>
      </c>
      <c r="C12" s="29">
        <v>407</v>
      </c>
      <c r="D12" s="29">
        <v>369</v>
      </c>
      <c r="E12" s="29">
        <v>404</v>
      </c>
      <c r="F12" s="29">
        <v>2662</v>
      </c>
    </row>
    <row r="13" spans="1:6" ht="15.75">
      <c r="A13" s="45" t="s">
        <v>95</v>
      </c>
      <c r="B13" s="29">
        <f t="shared" si="0"/>
        <v>16988</v>
      </c>
      <c r="C13" s="29">
        <v>1501</v>
      </c>
      <c r="D13" s="29">
        <v>1843</v>
      </c>
      <c r="E13" s="29">
        <v>1668</v>
      </c>
      <c r="F13" s="29">
        <v>11976</v>
      </c>
    </row>
    <row r="14" spans="1:6" ht="15.75">
      <c r="A14" s="45" t="s">
        <v>69</v>
      </c>
      <c r="B14" s="29">
        <f t="shared" si="0"/>
        <v>12594</v>
      </c>
      <c r="C14" s="29">
        <v>642</v>
      </c>
      <c r="D14" s="29">
        <v>1881</v>
      </c>
      <c r="E14" s="29">
        <v>1156</v>
      </c>
      <c r="F14" s="29">
        <v>8915</v>
      </c>
    </row>
    <row r="15" spans="1:6" ht="15.75">
      <c r="A15" s="45" t="s">
        <v>4</v>
      </c>
      <c r="B15" s="29">
        <f t="shared" si="0"/>
        <v>7213</v>
      </c>
      <c r="C15" s="29">
        <v>211</v>
      </c>
      <c r="D15" s="29">
        <v>1012</v>
      </c>
      <c r="E15" s="29">
        <v>945</v>
      </c>
      <c r="F15" s="29">
        <v>5045</v>
      </c>
    </row>
    <row r="16" spans="1:6" ht="15.75">
      <c r="A16" s="45" t="s">
        <v>5</v>
      </c>
      <c r="B16" s="29">
        <f t="shared" si="0"/>
        <v>3152</v>
      </c>
      <c r="C16" s="29">
        <v>95</v>
      </c>
      <c r="D16" s="29">
        <v>41</v>
      </c>
      <c r="E16" s="29">
        <v>538</v>
      </c>
      <c r="F16" s="29">
        <v>2478</v>
      </c>
    </row>
    <row r="17" spans="1:6" ht="15.75">
      <c r="A17" s="46" t="s">
        <v>6</v>
      </c>
      <c r="B17" s="35">
        <f>SUM(C17:F17)</f>
        <v>807</v>
      </c>
      <c r="C17" s="35">
        <v>31</v>
      </c>
      <c r="D17" s="37">
        <v>0</v>
      </c>
      <c r="E17" s="35">
        <v>314</v>
      </c>
      <c r="F17" s="35">
        <v>462</v>
      </c>
    </row>
    <row r="18" spans="1:6" ht="15.75">
      <c r="A18" s="4"/>
      <c r="B18" s="4"/>
      <c r="C18" s="4"/>
      <c r="D18" s="4"/>
      <c r="E18" s="4"/>
      <c r="F18" s="4"/>
    </row>
    <row r="19" spans="1:6" ht="52.5" customHeight="1">
      <c r="A19" s="39" t="s">
        <v>99</v>
      </c>
      <c r="B19" s="39"/>
      <c r="C19" s="39"/>
      <c r="D19" s="39"/>
      <c r="E19" s="39"/>
      <c r="F19" s="39"/>
    </row>
    <row r="20" spans="1:6" ht="15.75">
      <c r="A20" s="4"/>
      <c r="B20" s="4"/>
      <c r="C20" s="4"/>
      <c r="D20" s="6"/>
      <c r="E20" s="6"/>
      <c r="F20" s="6"/>
    </row>
    <row r="21" spans="1:6" ht="15.75">
      <c r="A21" s="38" t="s">
        <v>96</v>
      </c>
      <c r="B21" s="38"/>
      <c r="C21" s="38"/>
      <c r="D21" s="38"/>
      <c r="E21" s="38"/>
      <c r="F21" s="38"/>
    </row>
    <row r="22" spans="1:6" ht="15.75">
      <c r="A22" s="15"/>
      <c r="B22" s="15"/>
      <c r="C22" s="15"/>
      <c r="D22" s="15"/>
      <c r="E22" s="15"/>
      <c r="F22" s="15"/>
    </row>
    <row r="23" spans="1:6" ht="15.75">
      <c r="A23" s="4"/>
      <c r="B23" s="4"/>
      <c r="C23" s="4"/>
      <c r="D23" s="6"/>
      <c r="E23" s="6"/>
      <c r="F23" s="6"/>
    </row>
  </sheetData>
  <sheetProtection/>
  <mergeCells count="2">
    <mergeCell ref="A21:F21"/>
    <mergeCell ref="A19:F19"/>
  </mergeCells>
  <printOptions/>
  <pageMargins left="0.7" right="0.7" top="0.75" bottom="0.75" header="0.3" footer="0.3"/>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A1" sqref="A1"/>
    </sheetView>
  </sheetViews>
  <sheetFormatPr defaultColWidth="8.88671875" defaultRowHeight="15.75"/>
  <cols>
    <col min="1" max="1" width="22.77734375" style="0" customWidth="1"/>
    <col min="2" max="16384" width="12.77734375" style="0" customWidth="1"/>
  </cols>
  <sheetData>
    <row r="1" spans="1:8" ht="20.25">
      <c r="A1" s="16" t="s">
        <v>100</v>
      </c>
      <c r="B1" s="5"/>
      <c r="C1" s="4"/>
      <c r="D1" s="6"/>
      <c r="E1" s="6"/>
      <c r="F1" s="6"/>
      <c r="G1" s="4"/>
      <c r="H1" s="4"/>
    </row>
    <row r="2" spans="1:8" ht="20.25">
      <c r="A2" s="16" t="s">
        <v>101</v>
      </c>
      <c r="B2" s="5"/>
      <c r="C2" s="4"/>
      <c r="D2" s="6"/>
      <c r="E2" s="6"/>
      <c r="F2" s="6"/>
      <c r="G2" s="4"/>
      <c r="H2" s="4"/>
    </row>
    <row r="3" spans="1:8" ht="20.25">
      <c r="A3" s="17" t="s">
        <v>0</v>
      </c>
      <c r="B3" s="7"/>
      <c r="C3" s="4"/>
      <c r="D3" s="4"/>
      <c r="E3" s="4"/>
      <c r="F3" s="4"/>
      <c r="G3" s="4"/>
      <c r="H3" s="4"/>
    </row>
    <row r="4" spans="1:8" ht="15.75">
      <c r="A4" s="4"/>
      <c r="B4" s="8"/>
      <c r="C4" s="4"/>
      <c r="D4" s="4"/>
      <c r="E4" s="9" t="s">
        <v>1</v>
      </c>
      <c r="F4" s="4" t="s">
        <v>1</v>
      </c>
      <c r="G4" s="4"/>
      <c r="H4" s="4"/>
    </row>
    <row r="5" spans="1:8" ht="60">
      <c r="A5" s="19" t="s">
        <v>12</v>
      </c>
      <c r="B5" s="20" t="s">
        <v>104</v>
      </c>
      <c r="C5" s="21" t="s">
        <v>106</v>
      </c>
      <c r="D5" s="21" t="s">
        <v>105</v>
      </c>
      <c r="E5" s="21" t="s">
        <v>15</v>
      </c>
      <c r="F5" s="21" t="s">
        <v>107</v>
      </c>
      <c r="G5" s="4"/>
      <c r="H5" s="4"/>
    </row>
    <row r="6" spans="1:8" ht="15.75">
      <c r="A6" s="4"/>
      <c r="B6" s="10"/>
      <c r="C6" s="11"/>
      <c r="D6" s="11"/>
      <c r="E6" s="11"/>
      <c r="F6" s="11"/>
      <c r="G6" s="4"/>
      <c r="H6" s="4"/>
    </row>
    <row r="7" spans="1:8" ht="15.75">
      <c r="A7" s="12" t="s">
        <v>2</v>
      </c>
      <c r="B7" s="33">
        <f>SUM(B8:B17)</f>
        <v>60691</v>
      </c>
      <c r="C7" s="33">
        <f>SUM(C8:C17)</f>
        <v>4811</v>
      </c>
      <c r="D7" s="33">
        <f>SUM(D8:D17)</f>
        <v>6714</v>
      </c>
      <c r="E7" s="33">
        <f>SUM(E8:E17)</f>
        <v>5283</v>
      </c>
      <c r="F7" s="33">
        <f>SUM(F8:F17)</f>
        <v>43883</v>
      </c>
      <c r="G7" s="4"/>
      <c r="H7" s="4"/>
    </row>
    <row r="8" spans="1:8" ht="15.75">
      <c r="A8" s="44" t="s">
        <v>102</v>
      </c>
      <c r="B8" s="29">
        <f>F8+E8+D8+C8</f>
        <v>3850</v>
      </c>
      <c r="C8" s="29">
        <v>482</v>
      </c>
      <c r="D8" s="29">
        <v>296</v>
      </c>
      <c r="E8" s="29">
        <v>342</v>
      </c>
      <c r="F8" s="29">
        <v>2730</v>
      </c>
      <c r="G8" s="4"/>
      <c r="H8" s="4"/>
    </row>
    <row r="9" spans="1:8" ht="15.75">
      <c r="A9" s="44" t="s">
        <v>93</v>
      </c>
      <c r="B9" s="29">
        <f>F9+E9+D9+C9</f>
        <v>3862</v>
      </c>
      <c r="C9" s="29">
        <v>465</v>
      </c>
      <c r="D9" s="29">
        <v>314</v>
      </c>
      <c r="E9" s="29">
        <v>342</v>
      </c>
      <c r="F9" s="29">
        <v>2741</v>
      </c>
      <c r="G9" s="4"/>
      <c r="H9" s="4"/>
    </row>
    <row r="10" spans="1:8" ht="15.75">
      <c r="A10" s="44" t="s">
        <v>94</v>
      </c>
      <c r="B10" s="29">
        <f>F10+E10+D10+C10</f>
        <v>3770</v>
      </c>
      <c r="C10" s="29">
        <v>454</v>
      </c>
      <c r="D10" s="29">
        <v>312</v>
      </c>
      <c r="E10" s="29">
        <v>330</v>
      </c>
      <c r="F10" s="29">
        <v>2674</v>
      </c>
      <c r="G10" s="4"/>
      <c r="H10" s="4"/>
    </row>
    <row r="11" spans="1:8" ht="15.75">
      <c r="A11" s="44" t="s">
        <v>88</v>
      </c>
      <c r="B11" s="29">
        <f>F11+E11+D11+C11</f>
        <v>3823</v>
      </c>
      <c r="C11" s="29">
        <v>435</v>
      </c>
      <c r="D11" s="29">
        <v>346</v>
      </c>
      <c r="E11" s="29">
        <v>323</v>
      </c>
      <c r="F11" s="29">
        <v>2719</v>
      </c>
      <c r="G11" s="4"/>
      <c r="H11" s="4"/>
    </row>
    <row r="12" spans="1:8" ht="15.75">
      <c r="A12" s="44" t="s">
        <v>81</v>
      </c>
      <c r="B12" s="29">
        <f>F12+E12+D12+C12</f>
        <v>3605</v>
      </c>
      <c r="C12" s="29">
        <v>406</v>
      </c>
      <c r="D12" s="29">
        <v>357</v>
      </c>
      <c r="E12" s="29">
        <v>283</v>
      </c>
      <c r="F12" s="29">
        <v>2559</v>
      </c>
      <c r="G12" s="4"/>
      <c r="H12" s="4"/>
    </row>
    <row r="13" spans="1:8" ht="15.75">
      <c r="A13" s="45" t="s">
        <v>103</v>
      </c>
      <c r="B13" s="29">
        <f>F13+E13+D13+C13</f>
        <v>16656</v>
      </c>
      <c r="C13" s="29">
        <v>1560</v>
      </c>
      <c r="D13" s="29">
        <v>1814</v>
      </c>
      <c r="E13" s="29">
        <v>1313</v>
      </c>
      <c r="F13" s="29">
        <v>11969</v>
      </c>
      <c r="G13" s="4"/>
      <c r="H13" s="4"/>
    </row>
    <row r="14" spans="1:8" ht="15.75">
      <c r="A14" s="45" t="s">
        <v>74</v>
      </c>
      <c r="B14" s="29">
        <f>F14+E14+D14+C14</f>
        <v>12881</v>
      </c>
      <c r="C14" s="29">
        <v>709</v>
      </c>
      <c r="D14" s="29">
        <v>1851</v>
      </c>
      <c r="E14" s="29">
        <v>849</v>
      </c>
      <c r="F14" s="29">
        <v>9472</v>
      </c>
      <c r="G14" s="4"/>
      <c r="H14" s="4"/>
    </row>
    <row r="15" spans="1:8" ht="15.75">
      <c r="A15" s="45" t="s">
        <v>35</v>
      </c>
      <c r="B15" s="29">
        <f>F15+E15+D15+C15</f>
        <v>7700</v>
      </c>
      <c r="C15" s="29">
        <v>191</v>
      </c>
      <c r="D15" s="29">
        <v>1320</v>
      </c>
      <c r="E15" s="29">
        <v>741</v>
      </c>
      <c r="F15" s="29">
        <v>5448</v>
      </c>
      <c r="G15" s="4"/>
      <c r="H15" s="4"/>
    </row>
    <row r="16" spans="1:8" ht="15.75">
      <c r="A16" s="45" t="s">
        <v>36</v>
      </c>
      <c r="B16" s="29">
        <f>F16+E16+D16+C16</f>
        <v>3455</v>
      </c>
      <c r="C16" s="29">
        <v>78</v>
      </c>
      <c r="D16" s="29">
        <v>104</v>
      </c>
      <c r="E16" s="29">
        <v>440</v>
      </c>
      <c r="F16" s="29">
        <v>2833</v>
      </c>
      <c r="G16" s="4"/>
      <c r="H16" s="4"/>
    </row>
    <row r="17" spans="1:8" ht="15.75">
      <c r="A17" s="46" t="s">
        <v>37</v>
      </c>
      <c r="B17" s="35">
        <f>SUM(C17:F17)</f>
        <v>1089</v>
      </c>
      <c r="C17" s="35">
        <v>31</v>
      </c>
      <c r="D17" s="37">
        <v>0</v>
      </c>
      <c r="E17" s="35">
        <v>320</v>
      </c>
      <c r="F17" s="35">
        <v>738</v>
      </c>
      <c r="G17" s="4"/>
      <c r="H17" s="4"/>
    </row>
    <row r="18" spans="1:8" ht="15.75">
      <c r="A18" s="4"/>
      <c r="B18" s="4"/>
      <c r="C18" s="4"/>
      <c r="D18" s="4"/>
      <c r="E18" s="4"/>
      <c r="F18" s="4"/>
      <c r="G18" s="4"/>
      <c r="H18" s="4"/>
    </row>
    <row r="19" spans="1:8" ht="33" customHeight="1">
      <c r="A19" s="39" t="s">
        <v>108</v>
      </c>
      <c r="B19" s="39"/>
      <c r="C19" s="39"/>
      <c r="D19" s="39"/>
      <c r="E19" s="39"/>
      <c r="F19" s="39"/>
      <c r="G19" s="15"/>
      <c r="H19" s="4"/>
    </row>
    <row r="20" spans="1:8" ht="15.75">
      <c r="A20" s="4" t="s">
        <v>109</v>
      </c>
      <c r="B20" s="15"/>
      <c r="C20" s="15"/>
      <c r="D20" s="15"/>
      <c r="E20" s="15"/>
      <c r="F20" s="15"/>
      <c r="G20" s="15"/>
      <c r="H20" s="4"/>
    </row>
    <row r="21" spans="1:8" ht="15.75">
      <c r="A21" s="4"/>
      <c r="B21" s="4"/>
      <c r="C21" s="4"/>
      <c r="D21" s="6"/>
      <c r="E21" s="6"/>
      <c r="F21" s="6"/>
      <c r="G21" s="4"/>
      <c r="H21" s="4"/>
    </row>
    <row r="22" spans="1:8" ht="39" customHeight="1">
      <c r="A22" s="39" t="s">
        <v>111</v>
      </c>
      <c r="B22" s="39"/>
      <c r="C22" s="39"/>
      <c r="D22" s="39"/>
      <c r="E22" s="39"/>
      <c r="F22" s="39"/>
      <c r="G22" s="15"/>
      <c r="H22" s="4"/>
    </row>
    <row r="23" spans="1:8" ht="15.75">
      <c r="A23" s="15" t="s">
        <v>110</v>
      </c>
      <c r="B23" s="15"/>
      <c r="C23" s="15"/>
      <c r="D23" s="15"/>
      <c r="E23" s="15"/>
      <c r="F23" s="15"/>
      <c r="G23" s="15"/>
      <c r="H23" s="4"/>
    </row>
    <row r="24" spans="1:8" ht="15.75">
      <c r="A24" s="4"/>
      <c r="B24" s="4"/>
      <c r="C24" s="4"/>
      <c r="D24" s="6"/>
      <c r="E24" s="6"/>
      <c r="F24" s="6"/>
      <c r="G24" s="4"/>
      <c r="H24" s="4"/>
    </row>
    <row r="25" spans="1:8" ht="15.75">
      <c r="A25" s="4"/>
      <c r="B25" s="4"/>
      <c r="C25" s="4"/>
      <c r="D25" s="4"/>
      <c r="E25" s="4"/>
      <c r="F25" s="4"/>
      <c r="G25" s="4"/>
      <c r="H25" s="4"/>
    </row>
    <row r="26" spans="1:8" ht="15.75">
      <c r="A26" s="4"/>
      <c r="B26" s="4"/>
      <c r="C26" s="4"/>
      <c r="D26" s="4"/>
      <c r="E26" s="4"/>
      <c r="F26" s="4"/>
      <c r="G26" s="4"/>
      <c r="H26" s="4"/>
    </row>
  </sheetData>
  <sheetProtection/>
  <mergeCells count="2">
    <mergeCell ref="A19:F19"/>
    <mergeCell ref="A22:F22"/>
  </mergeCells>
  <printOptions/>
  <pageMargins left="0.7" right="0.7" top="0.75" bottom="0.75" header="0.3" footer="0.3"/>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A1" sqref="A1"/>
    </sheetView>
  </sheetViews>
  <sheetFormatPr defaultColWidth="8.88671875" defaultRowHeight="15.75"/>
  <cols>
    <col min="1" max="1" width="22.77734375" style="0" customWidth="1"/>
    <col min="2" max="16384" width="12.77734375" style="0" customWidth="1"/>
  </cols>
  <sheetData>
    <row r="1" spans="1:6" ht="20.25">
      <c r="A1" s="16" t="s">
        <v>112</v>
      </c>
      <c r="B1" s="4"/>
      <c r="C1" s="6"/>
      <c r="D1" s="6"/>
      <c r="E1" s="6"/>
      <c r="F1" s="4"/>
    </row>
    <row r="2" spans="1:6" ht="20.25">
      <c r="A2" s="16" t="s">
        <v>113</v>
      </c>
      <c r="B2" s="4"/>
      <c r="C2" s="6"/>
      <c r="D2" s="6"/>
      <c r="E2" s="6"/>
      <c r="F2" s="4"/>
    </row>
    <row r="3" spans="1:6" ht="20.25">
      <c r="A3" s="17" t="s">
        <v>0</v>
      </c>
      <c r="B3" s="4"/>
      <c r="C3" s="4"/>
      <c r="D3" s="4"/>
      <c r="F3" s="4"/>
    </row>
    <row r="4" spans="1:6" ht="15.75">
      <c r="A4" s="4"/>
      <c r="B4" s="4"/>
      <c r="C4" s="4"/>
      <c r="D4" s="9" t="s">
        <v>1</v>
      </c>
      <c r="E4" s="4" t="s">
        <v>1</v>
      </c>
      <c r="F4" s="4"/>
    </row>
    <row r="5" spans="1:5" ht="60">
      <c r="A5" s="19" t="s">
        <v>12</v>
      </c>
      <c r="B5" s="20" t="s">
        <v>2</v>
      </c>
      <c r="C5" s="21" t="s">
        <v>121</v>
      </c>
      <c r="D5" s="21" t="s">
        <v>120</v>
      </c>
      <c r="E5" s="21" t="s">
        <v>98</v>
      </c>
    </row>
    <row r="6" spans="1:6" ht="15.75">
      <c r="A6" s="4"/>
      <c r="B6" s="11"/>
      <c r="C6" s="11"/>
      <c r="D6" s="11"/>
      <c r="E6" s="11"/>
      <c r="F6" s="4"/>
    </row>
    <row r="7" spans="1:6" ht="15.75">
      <c r="A7" s="4" t="s">
        <v>2</v>
      </c>
      <c r="B7" s="29">
        <v>60954</v>
      </c>
      <c r="C7" s="29">
        <v>5190</v>
      </c>
      <c r="D7" s="29">
        <v>6785</v>
      </c>
      <c r="E7" s="29">
        <v>48979</v>
      </c>
      <c r="F7" s="10"/>
    </row>
    <row r="8" spans="1:6" ht="15.75">
      <c r="A8" s="44" t="s">
        <v>114</v>
      </c>
      <c r="B8" s="29">
        <f aca="true" t="shared" si="0" ref="B8:B13">SUM(C8:E8)</f>
        <v>3677</v>
      </c>
      <c r="C8" s="29">
        <v>519</v>
      </c>
      <c r="D8" s="29">
        <v>182</v>
      </c>
      <c r="E8" s="29">
        <v>2976</v>
      </c>
      <c r="F8" s="4"/>
    </row>
    <row r="9" spans="1:6" ht="15.75">
      <c r="A9" s="44" t="s">
        <v>115</v>
      </c>
      <c r="B9" s="29">
        <f t="shared" si="0"/>
        <v>3786</v>
      </c>
      <c r="C9" s="29">
        <v>475</v>
      </c>
      <c r="D9" s="29">
        <v>288</v>
      </c>
      <c r="E9" s="29">
        <v>3023</v>
      </c>
      <c r="F9" s="4"/>
    </row>
    <row r="10" spans="1:6" ht="15.75">
      <c r="A10" s="44" t="s">
        <v>116</v>
      </c>
      <c r="B10" s="29">
        <f t="shared" si="0"/>
        <v>3747</v>
      </c>
      <c r="C10" s="29">
        <v>453</v>
      </c>
      <c r="D10" s="29">
        <v>307</v>
      </c>
      <c r="E10" s="29">
        <v>2987</v>
      </c>
      <c r="F10" s="4"/>
    </row>
    <row r="11" spans="1:6" ht="15.75">
      <c r="A11" s="44" t="s">
        <v>117</v>
      </c>
      <c r="B11" s="29">
        <f t="shared" si="0"/>
        <v>3642</v>
      </c>
      <c r="C11" s="29">
        <v>441</v>
      </c>
      <c r="D11" s="29">
        <v>306</v>
      </c>
      <c r="E11" s="29">
        <v>2895</v>
      </c>
      <c r="F11" s="4"/>
    </row>
    <row r="12" spans="1:6" ht="15.75">
      <c r="A12" s="44" t="s">
        <v>118</v>
      </c>
      <c r="B12" s="29">
        <f t="shared" si="0"/>
        <v>3557</v>
      </c>
      <c r="C12" s="29">
        <v>421</v>
      </c>
      <c r="D12" s="29">
        <v>339</v>
      </c>
      <c r="E12" s="29">
        <v>2797</v>
      </c>
      <c r="F12" s="4"/>
    </row>
    <row r="13" spans="1:6" ht="15.75">
      <c r="A13" s="45" t="s">
        <v>119</v>
      </c>
      <c r="B13" s="29">
        <f t="shared" si="0"/>
        <v>42545</v>
      </c>
      <c r="C13" s="29">
        <v>2881</v>
      </c>
      <c r="D13" s="29">
        <v>5363</v>
      </c>
      <c r="E13" s="29">
        <v>34301</v>
      </c>
      <c r="F13" s="10"/>
    </row>
    <row r="14" spans="1:6" ht="15.75">
      <c r="A14" s="41"/>
      <c r="B14" s="42"/>
      <c r="C14" s="41"/>
      <c r="D14" s="41"/>
      <c r="E14" s="41"/>
      <c r="F14" s="4"/>
    </row>
    <row r="15" spans="1:6" ht="79.5" customHeight="1">
      <c r="A15" s="39" t="s">
        <v>122</v>
      </c>
      <c r="B15" s="39"/>
      <c r="C15" s="39"/>
      <c r="D15" s="39"/>
      <c r="E15" s="39"/>
      <c r="F15" s="4"/>
    </row>
    <row r="16" spans="1:6" ht="33.75" customHeight="1">
      <c r="A16" s="39" t="s">
        <v>123</v>
      </c>
      <c r="B16" s="39"/>
      <c r="C16" s="39"/>
      <c r="D16" s="39"/>
      <c r="E16" s="39"/>
      <c r="F16" s="4"/>
    </row>
    <row r="17" spans="1:6" ht="15.75">
      <c r="A17" s="4"/>
      <c r="B17" s="4"/>
      <c r="C17" s="6"/>
      <c r="D17" s="6"/>
      <c r="E17" s="6"/>
      <c r="F17" s="4"/>
    </row>
    <row r="18" spans="1:6" ht="36" customHeight="1">
      <c r="A18" s="39" t="s">
        <v>124</v>
      </c>
      <c r="B18" s="39"/>
      <c r="C18" s="39"/>
      <c r="D18" s="39"/>
      <c r="E18" s="39"/>
      <c r="F18" s="4"/>
    </row>
    <row r="19" spans="1:6" ht="15.75">
      <c r="A19" s="4" t="s">
        <v>110</v>
      </c>
      <c r="B19" s="4"/>
      <c r="C19" s="6"/>
      <c r="D19" s="6"/>
      <c r="E19" s="6"/>
      <c r="F19" s="4"/>
    </row>
    <row r="20" spans="1:6" ht="15.75">
      <c r="A20" s="4"/>
      <c r="B20" s="4"/>
      <c r="C20" s="6"/>
      <c r="D20" s="6"/>
      <c r="E20" s="6"/>
      <c r="F20" s="4"/>
    </row>
    <row r="21" spans="1:6" ht="15.75">
      <c r="A21" s="6"/>
      <c r="B21" s="4"/>
      <c r="C21" s="6"/>
      <c r="D21" s="6"/>
      <c r="E21" s="6"/>
      <c r="F21" s="4"/>
    </row>
  </sheetData>
  <sheetProtection/>
  <mergeCells count="3">
    <mergeCell ref="A15:E15"/>
    <mergeCell ref="A16:E16"/>
    <mergeCell ref="A18:E18"/>
  </mergeCells>
  <printOptions/>
  <pageMargins left="0.7" right="0.7" top="0.75" bottom="0.75" header="0.3" footer="0.3"/>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A1" sqref="A1"/>
    </sheetView>
  </sheetViews>
  <sheetFormatPr defaultColWidth="8.88671875" defaultRowHeight="15.75"/>
  <cols>
    <col min="1" max="1" width="22.77734375" style="0" customWidth="1"/>
    <col min="2" max="16384" width="12.77734375" style="0" customWidth="1"/>
  </cols>
  <sheetData>
    <row r="1" spans="1:6" ht="20.25">
      <c r="A1" s="16" t="s">
        <v>112</v>
      </c>
      <c r="B1" s="4"/>
      <c r="C1" s="6"/>
      <c r="D1" s="6"/>
      <c r="E1" s="6"/>
      <c r="F1" s="4"/>
    </row>
    <row r="2" spans="1:6" ht="20.25">
      <c r="A2" s="16" t="s">
        <v>125</v>
      </c>
      <c r="B2" s="4"/>
      <c r="C2" s="6"/>
      <c r="D2" s="6"/>
      <c r="E2" s="6"/>
      <c r="F2" s="4"/>
    </row>
    <row r="3" spans="1:6" ht="20.25">
      <c r="A3" s="17" t="s">
        <v>0</v>
      </c>
      <c r="B3" s="4"/>
      <c r="C3" s="4"/>
      <c r="D3" s="4"/>
      <c r="F3" s="4"/>
    </row>
    <row r="4" spans="1:6" ht="15.75">
      <c r="A4" s="4"/>
      <c r="B4" s="4"/>
      <c r="C4" s="4"/>
      <c r="D4" s="9" t="s">
        <v>1</v>
      </c>
      <c r="E4" s="4" t="s">
        <v>1</v>
      </c>
      <c r="F4" s="4"/>
    </row>
    <row r="5" spans="1:6" ht="60">
      <c r="A5" s="19" t="s">
        <v>12</v>
      </c>
      <c r="B5" s="20" t="s">
        <v>2</v>
      </c>
      <c r="C5" s="21" t="s">
        <v>121</v>
      </c>
      <c r="D5" s="21" t="s">
        <v>120</v>
      </c>
      <c r="E5" s="21" t="s">
        <v>98</v>
      </c>
      <c r="F5" s="4"/>
    </row>
    <row r="6" spans="1:6" ht="15.75">
      <c r="A6" s="4"/>
      <c r="B6" s="11"/>
      <c r="C6" s="11"/>
      <c r="D6" s="11"/>
      <c r="E6" s="11"/>
      <c r="F6" s="4"/>
    </row>
    <row r="7" spans="1:6" ht="15.75">
      <c r="A7" s="4" t="s">
        <v>2</v>
      </c>
      <c r="B7" s="29">
        <v>59785</v>
      </c>
      <c r="C7" s="29">
        <v>6038</v>
      </c>
      <c r="D7" s="29">
        <v>8335</v>
      </c>
      <c r="E7" s="29">
        <v>45412</v>
      </c>
      <c r="F7" s="10"/>
    </row>
    <row r="8" spans="1:6" ht="15.75">
      <c r="A8" s="44" t="s">
        <v>126</v>
      </c>
      <c r="B8" s="29">
        <f aca="true" t="shared" si="0" ref="B8:B13">SUM(C8:E8)</f>
        <v>3962</v>
      </c>
      <c r="C8" s="29">
        <v>634</v>
      </c>
      <c r="D8" s="29">
        <v>358</v>
      </c>
      <c r="E8" s="29">
        <v>2970</v>
      </c>
      <c r="F8" s="4"/>
    </row>
    <row r="9" spans="1:6" ht="15.75">
      <c r="A9" s="44" t="s">
        <v>127</v>
      </c>
      <c r="B9" s="29">
        <f t="shared" si="0"/>
        <v>3823</v>
      </c>
      <c r="C9" s="29">
        <v>577</v>
      </c>
      <c r="D9" s="29">
        <v>338</v>
      </c>
      <c r="E9" s="29">
        <v>2908</v>
      </c>
      <c r="F9" s="4"/>
    </row>
    <row r="10" spans="1:6" ht="15.75">
      <c r="A10" s="44" t="s">
        <v>114</v>
      </c>
      <c r="B10" s="29">
        <f t="shared" si="0"/>
        <v>3612</v>
      </c>
      <c r="C10" s="29">
        <v>505</v>
      </c>
      <c r="D10" s="29">
        <v>339</v>
      </c>
      <c r="E10" s="29">
        <v>2768</v>
      </c>
      <c r="F10" s="4"/>
    </row>
    <row r="11" spans="1:6" ht="15.75">
      <c r="A11" s="44" t="s">
        <v>115</v>
      </c>
      <c r="B11" s="29">
        <f t="shared" si="0"/>
        <v>3443</v>
      </c>
      <c r="C11" s="29">
        <v>460</v>
      </c>
      <c r="D11" s="29">
        <v>369</v>
      </c>
      <c r="E11" s="29">
        <v>2614</v>
      </c>
      <c r="F11" s="4"/>
    </row>
    <row r="12" spans="1:6" ht="15.75">
      <c r="A12" s="44" t="s">
        <v>116</v>
      </c>
      <c r="B12" s="29">
        <f t="shared" si="0"/>
        <v>3363</v>
      </c>
      <c r="C12" s="29">
        <v>436</v>
      </c>
      <c r="D12" s="29">
        <v>378</v>
      </c>
      <c r="E12" s="29">
        <v>2549</v>
      </c>
      <c r="F12" s="4"/>
    </row>
    <row r="13" spans="1:6" ht="15.75">
      <c r="A13" s="45" t="s">
        <v>119</v>
      </c>
      <c r="B13" s="29">
        <f t="shared" si="0"/>
        <v>41582</v>
      </c>
      <c r="C13" s="29">
        <v>3426</v>
      </c>
      <c r="D13" s="29">
        <v>6553</v>
      </c>
      <c r="E13" s="29">
        <v>31603</v>
      </c>
      <c r="F13" s="10"/>
    </row>
    <row r="14" spans="1:6" ht="15.75">
      <c r="A14" s="41"/>
      <c r="B14" s="42"/>
      <c r="C14" s="41"/>
      <c r="D14" s="41"/>
      <c r="E14" s="41"/>
      <c r="F14" s="4"/>
    </row>
    <row r="15" spans="1:6" ht="47.25" customHeight="1">
      <c r="A15" s="39" t="s">
        <v>128</v>
      </c>
      <c r="B15" s="39"/>
      <c r="C15" s="39"/>
      <c r="D15" s="39"/>
      <c r="E15" s="39"/>
      <c r="F15" s="4"/>
    </row>
    <row r="16" spans="1:6" ht="36" customHeight="1">
      <c r="A16" s="39" t="s">
        <v>129</v>
      </c>
      <c r="B16" s="39"/>
      <c r="C16" s="39"/>
      <c r="D16" s="39"/>
      <c r="E16" s="39"/>
      <c r="F16" s="4"/>
    </row>
    <row r="17" spans="1:6" ht="15.75">
      <c r="A17" s="4"/>
      <c r="B17" s="4"/>
      <c r="C17" s="6"/>
      <c r="D17" s="6"/>
      <c r="E17" s="6"/>
      <c r="F17" s="4"/>
    </row>
    <row r="18" spans="1:6" ht="36.75" customHeight="1">
      <c r="A18" s="39" t="s">
        <v>130</v>
      </c>
      <c r="B18" s="39"/>
      <c r="C18" s="39"/>
      <c r="D18" s="39"/>
      <c r="E18" s="39"/>
      <c r="F18" s="4"/>
    </row>
    <row r="19" spans="1:6" ht="15.75">
      <c r="A19" s="4" t="s">
        <v>110</v>
      </c>
      <c r="B19" s="4"/>
      <c r="C19" s="6"/>
      <c r="D19" s="6"/>
      <c r="E19" s="6"/>
      <c r="F19" s="4"/>
    </row>
  </sheetData>
  <sheetProtection/>
  <mergeCells count="3">
    <mergeCell ref="A15:E15"/>
    <mergeCell ref="A16:E16"/>
    <mergeCell ref="A18:E18"/>
  </mergeCells>
  <printOptions/>
  <pageMargins left="0.7" right="0.7"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E3" sqref="E3"/>
    </sheetView>
  </sheetViews>
  <sheetFormatPr defaultColWidth="8.88671875" defaultRowHeight="15.75"/>
  <cols>
    <col min="1" max="1" width="22.77734375" style="0" customWidth="1"/>
    <col min="2" max="16384" width="12.77734375" style="0" customWidth="1"/>
  </cols>
  <sheetData>
    <row r="1" spans="1:6" ht="20.25">
      <c r="A1" s="16" t="s">
        <v>112</v>
      </c>
      <c r="B1" s="4"/>
      <c r="C1" s="6"/>
      <c r="D1" s="6"/>
      <c r="E1" s="6"/>
      <c r="F1" s="4"/>
    </row>
    <row r="2" spans="1:6" ht="20.25">
      <c r="A2" s="16" t="s">
        <v>131</v>
      </c>
      <c r="B2" s="4"/>
      <c r="C2" s="6"/>
      <c r="D2" s="6"/>
      <c r="E2" s="6"/>
      <c r="F2" s="4"/>
    </row>
    <row r="3" spans="1:6" ht="20.25">
      <c r="A3" s="17" t="s">
        <v>0</v>
      </c>
      <c r="B3" s="4"/>
      <c r="C3" s="4"/>
      <c r="D3" s="4"/>
      <c r="F3" s="4"/>
    </row>
    <row r="4" spans="1:6" ht="15.75">
      <c r="A4" s="4"/>
      <c r="B4" s="4"/>
      <c r="C4" s="4"/>
      <c r="D4" s="9" t="s">
        <v>1</v>
      </c>
      <c r="E4" s="4" t="s">
        <v>1</v>
      </c>
      <c r="F4" s="4"/>
    </row>
    <row r="5" spans="1:6" ht="60">
      <c r="A5" s="19" t="s">
        <v>12</v>
      </c>
      <c r="B5" s="20" t="s">
        <v>2</v>
      </c>
      <c r="C5" s="21" t="s">
        <v>121</v>
      </c>
      <c r="D5" s="21" t="s">
        <v>120</v>
      </c>
      <c r="E5" s="21" t="s">
        <v>98</v>
      </c>
      <c r="F5" s="4"/>
    </row>
    <row r="6" spans="1:6" ht="15.75">
      <c r="A6" s="4"/>
      <c r="B6" s="11"/>
      <c r="C6" s="11"/>
      <c r="D6" s="11"/>
      <c r="E6" s="11"/>
      <c r="F6" s="4"/>
    </row>
    <row r="7" spans="1:6" ht="15.75">
      <c r="A7" s="4" t="s">
        <v>2</v>
      </c>
      <c r="B7" s="29">
        <v>60365</v>
      </c>
      <c r="C7" s="29">
        <v>6385</v>
      </c>
      <c r="D7" s="29">
        <v>8743</v>
      </c>
      <c r="E7" s="29">
        <v>45237</v>
      </c>
      <c r="F7" s="10"/>
    </row>
    <row r="8" spans="1:6" ht="15.75">
      <c r="A8" s="43" t="s">
        <v>132</v>
      </c>
      <c r="B8" s="29">
        <f aca="true" t="shared" si="0" ref="B8:B13">SUM(C8:E8)</f>
        <v>3871</v>
      </c>
      <c r="C8" s="29">
        <v>686</v>
      </c>
      <c r="D8" s="29">
        <v>375</v>
      </c>
      <c r="E8" s="29">
        <v>2810</v>
      </c>
      <c r="F8" s="4"/>
    </row>
    <row r="9" spans="1:6" ht="15.75">
      <c r="A9" s="44" t="s">
        <v>126</v>
      </c>
      <c r="B9" s="29">
        <f t="shared" si="0"/>
        <v>3819</v>
      </c>
      <c r="C9" s="29">
        <v>613</v>
      </c>
      <c r="D9" s="29">
        <v>375</v>
      </c>
      <c r="E9" s="29">
        <v>2831</v>
      </c>
      <c r="F9" s="4"/>
    </row>
    <row r="10" spans="1:6" ht="15.75">
      <c r="A10" s="44" t="s">
        <v>127</v>
      </c>
      <c r="B10" s="29">
        <f t="shared" si="0"/>
        <v>3636</v>
      </c>
      <c r="C10" s="29">
        <v>557</v>
      </c>
      <c r="D10" s="29">
        <v>339</v>
      </c>
      <c r="E10" s="29">
        <v>2740</v>
      </c>
      <c r="F10" s="4"/>
    </row>
    <row r="11" spans="1:6" ht="15.75">
      <c r="A11" s="44" t="s">
        <v>114</v>
      </c>
      <c r="B11" s="29">
        <f t="shared" si="0"/>
        <v>3426</v>
      </c>
      <c r="C11" s="29">
        <v>483</v>
      </c>
      <c r="D11" s="29">
        <v>340</v>
      </c>
      <c r="E11" s="29">
        <v>2603</v>
      </c>
      <c r="F11" s="4"/>
    </row>
    <row r="12" spans="1:6" ht="15.75">
      <c r="A12" s="44" t="s">
        <v>115</v>
      </c>
      <c r="B12" s="29">
        <f t="shared" si="0"/>
        <v>3295</v>
      </c>
      <c r="C12" s="29">
        <v>439</v>
      </c>
      <c r="D12" s="29">
        <v>382</v>
      </c>
      <c r="E12" s="29">
        <v>2474</v>
      </c>
      <c r="F12" s="4"/>
    </row>
    <row r="13" spans="1:6" ht="15.75">
      <c r="A13" s="45" t="s">
        <v>119</v>
      </c>
      <c r="B13" s="29">
        <f t="shared" si="0"/>
        <v>42318</v>
      </c>
      <c r="C13" s="29">
        <v>3607</v>
      </c>
      <c r="D13" s="29">
        <v>6932</v>
      </c>
      <c r="E13" s="29">
        <v>31779</v>
      </c>
      <c r="F13" s="10"/>
    </row>
    <row r="14" spans="1:6" ht="15.75">
      <c r="A14" s="41"/>
      <c r="B14" s="42"/>
      <c r="C14" s="41"/>
      <c r="D14" s="41"/>
      <c r="E14" s="41"/>
      <c r="F14" s="4"/>
    </row>
    <row r="15" spans="1:6" ht="49.5" customHeight="1">
      <c r="A15" s="39" t="s">
        <v>133</v>
      </c>
      <c r="B15" s="39"/>
      <c r="C15" s="39"/>
      <c r="D15" s="39"/>
      <c r="E15" s="39"/>
      <c r="F15" s="4"/>
    </row>
    <row r="16" spans="1:6" ht="38.25" customHeight="1">
      <c r="A16" s="39" t="s">
        <v>134</v>
      </c>
      <c r="B16" s="39"/>
      <c r="C16" s="39"/>
      <c r="D16" s="39"/>
      <c r="E16" s="39"/>
      <c r="F16" s="4"/>
    </row>
    <row r="17" spans="1:6" ht="15.75">
      <c r="A17" s="4"/>
      <c r="B17" s="4"/>
      <c r="C17" s="6"/>
      <c r="D17" s="6"/>
      <c r="E17" s="6"/>
      <c r="F17" s="4"/>
    </row>
    <row r="18" spans="1:6" ht="39" customHeight="1">
      <c r="A18" s="39" t="s">
        <v>135</v>
      </c>
      <c r="B18" s="39"/>
      <c r="C18" s="39"/>
      <c r="D18" s="39"/>
      <c r="E18" s="39"/>
      <c r="F18" s="4"/>
    </row>
    <row r="19" spans="1:6" ht="15.75">
      <c r="A19" s="4"/>
      <c r="B19" s="4"/>
      <c r="C19" s="6"/>
      <c r="D19" s="6"/>
      <c r="E19" s="6"/>
      <c r="F19" s="4"/>
    </row>
    <row r="20" spans="1:6" ht="15.75">
      <c r="A20" s="4"/>
      <c r="B20" s="4"/>
      <c r="C20" s="6"/>
      <c r="D20" s="6"/>
      <c r="E20" s="6"/>
      <c r="F20" s="4"/>
    </row>
    <row r="21" spans="1:6" ht="15.75">
      <c r="A21" s="6"/>
      <c r="B21" s="4"/>
      <c r="C21" s="6"/>
      <c r="D21" s="6"/>
      <c r="E21" s="6"/>
      <c r="F21" s="4"/>
    </row>
  </sheetData>
  <sheetProtection/>
  <mergeCells count="3">
    <mergeCell ref="A15:E15"/>
    <mergeCell ref="A16:E16"/>
    <mergeCell ref="A18:E18"/>
  </mergeCells>
  <printOptions/>
  <pageMargins left="0.7" right="0.7" top="0.75" bottom="0.75" header="0.3" footer="0.3"/>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G21"/>
  <sheetViews>
    <sheetView zoomScalePageLayoutView="0" workbookViewId="0" topLeftCell="A1">
      <selection activeCell="E3" sqref="E3"/>
    </sheetView>
  </sheetViews>
  <sheetFormatPr defaultColWidth="8.88671875" defaultRowHeight="15.75"/>
  <cols>
    <col min="1" max="1" width="22.77734375" style="0" customWidth="1"/>
    <col min="2" max="16384" width="12.77734375" style="0" customWidth="1"/>
  </cols>
  <sheetData>
    <row r="1" spans="1:7" ht="20.25">
      <c r="A1" s="16" t="s">
        <v>112</v>
      </c>
      <c r="B1" s="4"/>
      <c r="C1" s="6"/>
      <c r="D1" s="6"/>
      <c r="E1" s="6"/>
      <c r="F1" s="4"/>
      <c r="G1" s="4"/>
    </row>
    <row r="2" spans="1:7" ht="20.25">
      <c r="A2" s="16" t="s">
        <v>136</v>
      </c>
      <c r="B2" s="4"/>
      <c r="C2" s="6"/>
      <c r="D2" s="6"/>
      <c r="E2" s="6"/>
      <c r="F2" s="4"/>
      <c r="G2" s="4"/>
    </row>
    <row r="3" spans="1:7" ht="20.25">
      <c r="A3" s="17" t="s">
        <v>0</v>
      </c>
      <c r="B3" s="4"/>
      <c r="C3" s="4"/>
      <c r="D3" s="4"/>
      <c r="F3" s="4"/>
      <c r="G3" s="4"/>
    </row>
    <row r="4" spans="1:7" ht="15.75">
      <c r="A4" s="4"/>
      <c r="B4" s="4"/>
      <c r="C4" s="4"/>
      <c r="D4" s="9" t="s">
        <v>1</v>
      </c>
      <c r="E4" s="4" t="s">
        <v>1</v>
      </c>
      <c r="F4" s="4"/>
      <c r="G4" s="4"/>
    </row>
    <row r="5" spans="1:7" ht="60">
      <c r="A5" s="19" t="s">
        <v>12</v>
      </c>
      <c r="B5" s="20" t="s">
        <v>2</v>
      </c>
      <c r="C5" s="21" t="s">
        <v>121</v>
      </c>
      <c r="D5" s="21" t="s">
        <v>120</v>
      </c>
      <c r="E5" s="21" t="s">
        <v>98</v>
      </c>
      <c r="F5" s="4"/>
      <c r="G5" s="4"/>
    </row>
    <row r="6" spans="1:7" ht="15.75">
      <c r="A6" s="4"/>
      <c r="B6" s="11"/>
      <c r="C6" s="11"/>
      <c r="D6" s="11"/>
      <c r="E6" s="11"/>
      <c r="F6" s="4"/>
      <c r="G6" s="4"/>
    </row>
    <row r="7" spans="1:7" ht="15.75">
      <c r="A7" s="4" t="s">
        <v>2</v>
      </c>
      <c r="B7" s="29">
        <v>59092</v>
      </c>
      <c r="C7" s="29">
        <v>6488</v>
      </c>
      <c r="D7" s="29">
        <v>9293</v>
      </c>
      <c r="E7" s="29">
        <v>43311</v>
      </c>
      <c r="F7" s="10"/>
      <c r="G7" s="4"/>
    </row>
    <row r="8" spans="1:7" ht="15.75">
      <c r="A8" s="43" t="s">
        <v>139</v>
      </c>
      <c r="B8" s="29">
        <f aca="true" t="shared" si="0" ref="B8:B13">SUM(C8:E8)</f>
        <v>3695</v>
      </c>
      <c r="C8" s="29">
        <v>720</v>
      </c>
      <c r="D8" s="29">
        <v>385</v>
      </c>
      <c r="E8" s="29">
        <v>2590</v>
      </c>
      <c r="F8" s="4"/>
      <c r="G8" s="4"/>
    </row>
    <row r="9" spans="1:7" ht="15.75">
      <c r="A9" s="43" t="s">
        <v>140</v>
      </c>
      <c r="B9" s="29">
        <f t="shared" si="0"/>
        <v>3637</v>
      </c>
      <c r="C9" s="29">
        <v>651</v>
      </c>
      <c r="D9" s="29">
        <v>383</v>
      </c>
      <c r="E9" s="29">
        <v>2603</v>
      </c>
      <c r="F9" s="4"/>
      <c r="G9" s="4"/>
    </row>
    <row r="10" spans="1:7" ht="15.75">
      <c r="A10" s="44" t="s">
        <v>141</v>
      </c>
      <c r="B10" s="29">
        <f t="shared" si="0"/>
        <v>3538</v>
      </c>
      <c r="C10" s="29">
        <v>578</v>
      </c>
      <c r="D10" s="29">
        <v>382</v>
      </c>
      <c r="E10" s="29">
        <v>2578</v>
      </c>
      <c r="F10" s="4"/>
      <c r="G10" s="4"/>
    </row>
    <row r="11" spans="1:7" ht="15.75">
      <c r="A11" s="44" t="s">
        <v>137</v>
      </c>
      <c r="B11" s="29">
        <f t="shared" si="0"/>
        <v>3397</v>
      </c>
      <c r="C11" s="29">
        <v>522</v>
      </c>
      <c r="D11" s="29">
        <v>382</v>
      </c>
      <c r="E11" s="29">
        <v>2493</v>
      </c>
      <c r="F11" s="4"/>
      <c r="G11" s="4"/>
    </row>
    <row r="12" spans="1:7" ht="15.75">
      <c r="A12" s="44" t="s">
        <v>138</v>
      </c>
      <c r="B12" s="29">
        <f t="shared" si="0"/>
        <v>3201</v>
      </c>
      <c r="C12" s="29">
        <v>448</v>
      </c>
      <c r="D12" s="29">
        <v>378</v>
      </c>
      <c r="E12" s="29">
        <v>2375</v>
      </c>
      <c r="F12" s="4"/>
      <c r="G12" s="4"/>
    </row>
    <row r="13" spans="1:7" ht="15.75">
      <c r="A13" s="45" t="s">
        <v>119</v>
      </c>
      <c r="B13" s="29">
        <f t="shared" si="0"/>
        <v>41624</v>
      </c>
      <c r="C13" s="29">
        <v>3569</v>
      </c>
      <c r="D13" s="29">
        <v>7383</v>
      </c>
      <c r="E13" s="29">
        <v>30672</v>
      </c>
      <c r="F13" s="10"/>
      <c r="G13" s="4"/>
    </row>
    <row r="14" spans="1:7" ht="15.75">
      <c r="A14" s="41"/>
      <c r="B14" s="42"/>
      <c r="C14" s="41"/>
      <c r="D14" s="41"/>
      <c r="E14" s="41"/>
      <c r="F14" s="4"/>
      <c r="G14" s="4"/>
    </row>
    <row r="15" spans="1:7" ht="33.75" customHeight="1">
      <c r="A15" s="39" t="s">
        <v>142</v>
      </c>
      <c r="B15" s="39"/>
      <c r="C15" s="39"/>
      <c r="D15" s="39"/>
      <c r="E15" s="39"/>
      <c r="F15" s="4"/>
      <c r="G15" s="4"/>
    </row>
    <row r="16" spans="1:7" ht="33.75" customHeight="1">
      <c r="A16" s="39" t="s">
        <v>143</v>
      </c>
      <c r="B16" s="39"/>
      <c r="C16" s="39"/>
      <c r="D16" s="39"/>
      <c r="E16" s="39"/>
      <c r="F16" s="4"/>
      <c r="G16" s="4"/>
    </row>
    <row r="17" spans="1:7" ht="15.75">
      <c r="A17" s="4"/>
      <c r="B17" s="4"/>
      <c r="C17" s="6"/>
      <c r="D17" s="6"/>
      <c r="E17" s="6"/>
      <c r="F17" s="4"/>
      <c r="G17" s="4"/>
    </row>
    <row r="18" spans="1:7" ht="34.5" customHeight="1">
      <c r="A18" s="39" t="s">
        <v>144</v>
      </c>
      <c r="B18" s="39"/>
      <c r="C18" s="39"/>
      <c r="D18" s="39"/>
      <c r="E18" s="39"/>
      <c r="F18" s="4"/>
      <c r="G18" s="4"/>
    </row>
    <row r="19" spans="1:7" ht="15.75">
      <c r="A19" s="4"/>
      <c r="B19" s="4"/>
      <c r="C19" s="6"/>
      <c r="D19" s="6"/>
      <c r="E19" s="6"/>
      <c r="F19" s="4"/>
      <c r="G19" s="4"/>
    </row>
    <row r="20" spans="1:7" ht="15.75">
      <c r="A20" s="4"/>
      <c r="B20" s="4"/>
      <c r="C20" s="6"/>
      <c r="D20" s="6"/>
      <c r="E20" s="6"/>
      <c r="F20" s="4"/>
      <c r="G20" s="4"/>
    </row>
    <row r="21" spans="1:7" ht="15.75">
      <c r="A21" s="6"/>
      <c r="B21" s="4"/>
      <c r="C21" s="6"/>
      <c r="D21" s="6"/>
      <c r="E21" s="6"/>
      <c r="F21" s="4"/>
      <c r="G21" s="4"/>
    </row>
  </sheetData>
  <sheetProtection/>
  <mergeCells count="3">
    <mergeCell ref="A15:E15"/>
    <mergeCell ref="A16:E16"/>
    <mergeCell ref="A18:E18"/>
  </mergeCells>
  <printOptions/>
  <pageMargins left="0.7" right="0.7" top="0.75" bottom="0.75" header="0.3" footer="0.3"/>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A1" sqref="A1"/>
    </sheetView>
  </sheetViews>
  <sheetFormatPr defaultColWidth="8.88671875" defaultRowHeight="15.75"/>
  <cols>
    <col min="1" max="1" width="22.77734375" style="0" customWidth="1"/>
    <col min="2" max="16384" width="12.77734375" style="0" customWidth="1"/>
  </cols>
  <sheetData>
    <row r="1" spans="1:6" ht="20.25">
      <c r="A1" s="16" t="s">
        <v>112</v>
      </c>
      <c r="B1" s="4"/>
      <c r="C1" s="6"/>
      <c r="D1" s="6"/>
      <c r="E1" s="6"/>
      <c r="F1" s="4"/>
    </row>
    <row r="2" spans="1:6" ht="20.25">
      <c r="A2" s="16" t="s">
        <v>145</v>
      </c>
      <c r="B2" s="4"/>
      <c r="C2" s="6"/>
      <c r="D2" s="6"/>
      <c r="E2" s="29"/>
      <c r="F2" s="4"/>
    </row>
    <row r="3" spans="1:6" ht="20.25">
      <c r="A3" s="17" t="s">
        <v>0</v>
      </c>
      <c r="B3" s="4"/>
      <c r="C3" s="4"/>
      <c r="D3" s="4"/>
      <c r="E3" s="4"/>
      <c r="F3" s="4"/>
    </row>
    <row r="4" spans="1:6" ht="15.75">
      <c r="A4" s="4"/>
      <c r="B4" s="4"/>
      <c r="C4" s="4"/>
      <c r="D4" s="9" t="s">
        <v>1</v>
      </c>
      <c r="E4" s="4" t="s">
        <v>1</v>
      </c>
      <c r="F4" s="4"/>
    </row>
    <row r="5" spans="1:6" ht="60">
      <c r="A5" s="19" t="s">
        <v>12</v>
      </c>
      <c r="B5" s="20" t="s">
        <v>2</v>
      </c>
      <c r="C5" s="21" t="s">
        <v>121</v>
      </c>
      <c r="D5" s="21" t="s">
        <v>120</v>
      </c>
      <c r="E5" s="21" t="s">
        <v>98</v>
      </c>
      <c r="F5" s="4"/>
    </row>
    <row r="6" spans="1:6" ht="15.75">
      <c r="A6" s="4"/>
      <c r="B6" s="11"/>
      <c r="C6" s="4"/>
      <c r="D6" s="4"/>
      <c r="E6" s="4"/>
      <c r="F6" s="4"/>
    </row>
    <row r="7" spans="1:6" ht="15.75">
      <c r="A7" s="4" t="s">
        <v>2</v>
      </c>
      <c r="B7" s="29">
        <v>56518</v>
      </c>
      <c r="C7" s="29">
        <v>6726</v>
      </c>
      <c r="D7" s="29">
        <v>10129</v>
      </c>
      <c r="E7" s="29">
        <v>39663</v>
      </c>
      <c r="F7" s="10"/>
    </row>
    <row r="8" spans="1:6" ht="15.75">
      <c r="A8" s="43" t="s">
        <v>148</v>
      </c>
      <c r="B8" s="11">
        <f aca="true" t="shared" si="0" ref="B8:B13">SUM(C8:E8)</f>
        <v>3129</v>
      </c>
      <c r="C8" s="11">
        <v>742</v>
      </c>
      <c r="D8" s="11">
        <v>386</v>
      </c>
      <c r="E8" s="11">
        <v>2001</v>
      </c>
      <c r="F8" s="10"/>
    </row>
    <row r="9" spans="1:6" ht="15.75">
      <c r="A9" s="45" t="s">
        <v>149</v>
      </c>
      <c r="B9" s="11">
        <f t="shared" si="0"/>
        <v>3179</v>
      </c>
      <c r="C9" s="11">
        <v>696</v>
      </c>
      <c r="D9" s="11">
        <v>380</v>
      </c>
      <c r="E9" s="11">
        <v>2103</v>
      </c>
      <c r="F9" s="10"/>
    </row>
    <row r="10" spans="1:6" ht="15.75">
      <c r="A10" s="43" t="s">
        <v>139</v>
      </c>
      <c r="B10" s="11">
        <f t="shared" si="0"/>
        <v>3155</v>
      </c>
      <c r="C10" s="11">
        <v>649</v>
      </c>
      <c r="D10" s="11">
        <v>393</v>
      </c>
      <c r="E10" s="11">
        <v>2113</v>
      </c>
      <c r="F10" s="4"/>
    </row>
    <row r="11" spans="1:6" ht="15.75">
      <c r="A11" s="43" t="s">
        <v>140</v>
      </c>
      <c r="B11" s="11">
        <f t="shared" si="0"/>
        <v>3069</v>
      </c>
      <c r="C11" s="11">
        <v>580</v>
      </c>
      <c r="D11" s="11">
        <v>392</v>
      </c>
      <c r="E11" s="11">
        <v>2097</v>
      </c>
      <c r="F11" s="4"/>
    </row>
    <row r="12" spans="1:6" ht="15.75">
      <c r="A12" s="43" t="s">
        <v>141</v>
      </c>
      <c r="B12" s="11">
        <f t="shared" si="0"/>
        <v>2990</v>
      </c>
      <c r="C12" s="11">
        <v>507</v>
      </c>
      <c r="D12" s="11">
        <v>392</v>
      </c>
      <c r="E12" s="11">
        <v>2091</v>
      </c>
      <c r="F12" s="4"/>
    </row>
    <row r="13" spans="1:6" ht="15.75">
      <c r="A13" s="45" t="s">
        <v>119</v>
      </c>
      <c r="B13" s="11">
        <f t="shared" si="0"/>
        <v>40996</v>
      </c>
      <c r="C13" s="11">
        <v>3552</v>
      </c>
      <c r="D13" s="11">
        <v>8186</v>
      </c>
      <c r="E13" s="11">
        <v>29258</v>
      </c>
      <c r="F13" s="10"/>
    </row>
    <row r="14" spans="1:6" ht="15.75">
      <c r="A14" s="41"/>
      <c r="B14" s="42"/>
      <c r="C14" s="41"/>
      <c r="D14" s="41"/>
      <c r="E14" s="41"/>
      <c r="F14" s="4"/>
    </row>
    <row r="15" spans="1:6" ht="15.75">
      <c r="A15" s="4" t="s">
        <v>146</v>
      </c>
      <c r="B15" s="4"/>
      <c r="C15" s="4"/>
      <c r="D15" s="4"/>
      <c r="E15" s="4"/>
      <c r="F15" s="4"/>
    </row>
    <row r="16" spans="1:6" ht="34.5" customHeight="1">
      <c r="A16" s="39" t="s">
        <v>150</v>
      </c>
      <c r="B16" s="39"/>
      <c r="C16" s="39"/>
      <c r="D16" s="39"/>
      <c r="E16" s="39"/>
      <c r="F16" s="4"/>
    </row>
    <row r="17" spans="1:6" ht="15.75">
      <c r="A17" s="4"/>
      <c r="B17" s="4"/>
      <c r="C17" s="6"/>
      <c r="D17" s="6"/>
      <c r="E17" s="6"/>
      <c r="F17" s="4"/>
    </row>
    <row r="18" spans="1:6" ht="15.75">
      <c r="A18" s="4" t="s">
        <v>147</v>
      </c>
      <c r="B18" s="4"/>
      <c r="C18" s="6"/>
      <c r="D18" s="6"/>
      <c r="E18" s="6"/>
      <c r="F18" s="4"/>
    </row>
    <row r="19" spans="1:6" ht="15.75">
      <c r="A19" s="4"/>
      <c r="B19" s="4"/>
      <c r="C19" s="6"/>
      <c r="D19" s="6"/>
      <c r="E19" s="6"/>
      <c r="F19" s="4"/>
    </row>
  </sheetData>
  <sheetProtection/>
  <mergeCells count="1">
    <mergeCell ref="A16:E16"/>
  </mergeCells>
  <printOptions/>
  <pageMargins left="0.7" right="0.7" top="0.75" bottom="0.7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A1" sqref="A1"/>
    </sheetView>
  </sheetViews>
  <sheetFormatPr defaultColWidth="12.77734375" defaultRowHeight="15.75"/>
  <cols>
    <col min="1" max="1" width="22.77734375" style="0" customWidth="1"/>
  </cols>
  <sheetData>
    <row r="1" spans="1:9" ht="23.25">
      <c r="A1" s="16" t="s">
        <v>11</v>
      </c>
      <c r="B1" s="5"/>
      <c r="C1" s="4"/>
      <c r="D1" s="6"/>
      <c r="E1" s="6"/>
      <c r="F1" s="6"/>
      <c r="G1" s="6"/>
      <c r="H1" s="4"/>
      <c r="I1" s="4"/>
    </row>
    <row r="2" spans="1:9" ht="20.25">
      <c r="A2" s="16" t="s">
        <v>26</v>
      </c>
      <c r="B2" s="5"/>
      <c r="C2" s="4"/>
      <c r="D2" s="6"/>
      <c r="E2" s="6"/>
      <c r="F2" s="6"/>
      <c r="G2" s="6"/>
      <c r="H2" s="4"/>
      <c r="I2" s="4"/>
    </row>
    <row r="3" spans="1:9" ht="20.25">
      <c r="A3" s="17" t="s">
        <v>0</v>
      </c>
      <c r="B3" s="7"/>
      <c r="C3" s="4"/>
      <c r="D3" s="4"/>
      <c r="E3" s="4"/>
      <c r="F3" s="4"/>
      <c r="G3" s="4"/>
      <c r="H3" s="4"/>
      <c r="I3" s="4"/>
    </row>
    <row r="4" spans="1:9" ht="15.75">
      <c r="A4" s="4"/>
      <c r="B4" s="8"/>
      <c r="C4" s="4"/>
      <c r="D4" s="4"/>
      <c r="E4" s="9" t="s">
        <v>1</v>
      </c>
      <c r="F4" s="9"/>
      <c r="G4" s="4" t="s">
        <v>1</v>
      </c>
      <c r="H4" s="4"/>
      <c r="I4" s="4"/>
    </row>
    <row r="5" spans="1:9" ht="72">
      <c r="A5" s="19" t="s">
        <v>12</v>
      </c>
      <c r="B5" s="20" t="s">
        <v>2</v>
      </c>
      <c r="C5" s="21" t="s">
        <v>13</v>
      </c>
      <c r="D5" s="21" t="s">
        <v>14</v>
      </c>
      <c r="E5" s="21" t="s">
        <v>15</v>
      </c>
      <c r="F5" s="21" t="s">
        <v>16</v>
      </c>
      <c r="G5" s="21" t="s">
        <v>17</v>
      </c>
      <c r="H5" s="21" t="s">
        <v>9</v>
      </c>
      <c r="I5" s="21" t="s">
        <v>18</v>
      </c>
    </row>
    <row r="6" spans="1:9" ht="15.75">
      <c r="A6" s="4"/>
      <c r="B6" s="10"/>
      <c r="C6" s="11"/>
      <c r="D6" s="11"/>
      <c r="E6" s="11"/>
      <c r="F6" s="11"/>
      <c r="G6" s="11"/>
      <c r="H6" s="11"/>
      <c r="I6" s="11"/>
    </row>
    <row r="7" spans="1:9" ht="15.75">
      <c r="A7" s="12" t="s">
        <v>2</v>
      </c>
      <c r="B7" s="22" t="s">
        <v>27</v>
      </c>
      <c r="C7" s="23" t="s">
        <v>28</v>
      </c>
      <c r="D7" s="23" t="s">
        <v>29</v>
      </c>
      <c r="E7" s="23" t="s">
        <v>30</v>
      </c>
      <c r="F7" s="23" t="s">
        <v>31</v>
      </c>
      <c r="G7" s="23" t="s">
        <v>32</v>
      </c>
      <c r="H7" s="23" t="s">
        <v>33</v>
      </c>
      <c r="I7" s="23" t="s">
        <v>34</v>
      </c>
    </row>
    <row r="8" spans="1:9" ht="15.75">
      <c r="A8" s="44" t="s">
        <v>40</v>
      </c>
      <c r="B8" s="24">
        <f aca="true" t="shared" si="0" ref="B8:B17">SUM(C8:I8)</f>
        <v>6364</v>
      </c>
      <c r="C8" s="24">
        <v>437</v>
      </c>
      <c r="D8" s="24">
        <v>392</v>
      </c>
      <c r="E8" s="24">
        <v>2668</v>
      </c>
      <c r="F8" s="24">
        <v>67</v>
      </c>
      <c r="G8" s="24">
        <v>2297</v>
      </c>
      <c r="H8" s="24">
        <v>400</v>
      </c>
      <c r="I8" s="24">
        <v>103</v>
      </c>
    </row>
    <row r="9" spans="1:9" ht="15.75">
      <c r="A9" s="44" t="s">
        <v>19</v>
      </c>
      <c r="B9" s="24">
        <f t="shared" si="0"/>
        <v>6222</v>
      </c>
      <c r="C9" s="24">
        <v>403</v>
      </c>
      <c r="D9" s="24">
        <v>392</v>
      </c>
      <c r="E9" s="24">
        <v>2624</v>
      </c>
      <c r="F9" s="24">
        <v>67</v>
      </c>
      <c r="G9" s="24">
        <v>2179</v>
      </c>
      <c r="H9" s="24">
        <v>447</v>
      </c>
      <c r="I9" s="24">
        <v>110</v>
      </c>
    </row>
    <row r="10" spans="1:9" ht="15.75">
      <c r="A10" s="44" t="s">
        <v>20</v>
      </c>
      <c r="B10" s="24">
        <f t="shared" si="0"/>
        <v>5971</v>
      </c>
      <c r="C10" s="24">
        <v>369</v>
      </c>
      <c r="D10" s="24">
        <v>371</v>
      </c>
      <c r="E10" s="24">
        <v>2640</v>
      </c>
      <c r="F10" s="24">
        <v>67</v>
      </c>
      <c r="G10" s="24">
        <v>2030</v>
      </c>
      <c r="H10" s="24">
        <v>399</v>
      </c>
      <c r="I10" s="24">
        <v>95</v>
      </c>
    </row>
    <row r="11" spans="1:9" ht="15.75">
      <c r="A11" s="44" t="s">
        <v>21</v>
      </c>
      <c r="B11" s="24">
        <f t="shared" si="0"/>
        <v>5826</v>
      </c>
      <c r="C11" s="24">
        <v>324</v>
      </c>
      <c r="D11" s="24">
        <v>288</v>
      </c>
      <c r="E11" s="24">
        <v>2620</v>
      </c>
      <c r="F11" s="24">
        <v>82</v>
      </c>
      <c r="G11" s="24">
        <v>2030</v>
      </c>
      <c r="H11" s="24">
        <v>398</v>
      </c>
      <c r="I11" s="24">
        <v>84</v>
      </c>
    </row>
    <row r="12" spans="1:9" ht="15.75">
      <c r="A12" s="44" t="s">
        <v>22</v>
      </c>
      <c r="B12" s="24">
        <f t="shared" si="0"/>
        <v>5528</v>
      </c>
      <c r="C12" s="24">
        <v>274</v>
      </c>
      <c r="D12" s="24">
        <v>394</v>
      </c>
      <c r="E12" s="24">
        <v>2623</v>
      </c>
      <c r="F12" s="24">
        <v>86</v>
      </c>
      <c r="G12" s="24">
        <v>1823</v>
      </c>
      <c r="H12" s="24">
        <v>248</v>
      </c>
      <c r="I12" s="24">
        <v>80</v>
      </c>
    </row>
    <row r="13" spans="1:9" ht="15.75">
      <c r="A13" s="45" t="s">
        <v>35</v>
      </c>
      <c r="B13" s="26">
        <f t="shared" si="0"/>
        <v>19962</v>
      </c>
      <c r="C13" s="24">
        <v>1040</v>
      </c>
      <c r="D13" s="24">
        <v>949</v>
      </c>
      <c r="E13" s="24">
        <v>11954</v>
      </c>
      <c r="F13" s="24">
        <v>357</v>
      </c>
      <c r="G13" s="24">
        <v>5662</v>
      </c>
      <c r="H13" s="25">
        <v>0</v>
      </c>
      <c r="I13" s="25">
        <v>0</v>
      </c>
    </row>
    <row r="14" spans="1:9" ht="15.75">
      <c r="A14" s="45" t="s">
        <v>36</v>
      </c>
      <c r="B14" s="26">
        <f t="shared" si="0"/>
        <v>13627</v>
      </c>
      <c r="C14" s="24">
        <v>778</v>
      </c>
      <c r="D14" s="24">
        <v>33</v>
      </c>
      <c r="E14" s="24">
        <v>9684</v>
      </c>
      <c r="F14" s="24">
        <v>306</v>
      </c>
      <c r="G14" s="24">
        <v>2826</v>
      </c>
      <c r="H14" s="25">
        <v>0</v>
      </c>
      <c r="I14" s="25">
        <v>0</v>
      </c>
    </row>
    <row r="15" spans="1:9" ht="15.75">
      <c r="A15" s="45" t="s">
        <v>37</v>
      </c>
      <c r="B15" s="26">
        <f t="shared" si="0"/>
        <v>7390</v>
      </c>
      <c r="C15" s="24">
        <v>484</v>
      </c>
      <c r="D15" s="25">
        <v>0</v>
      </c>
      <c r="E15" s="24">
        <v>6143</v>
      </c>
      <c r="F15" s="24">
        <v>218</v>
      </c>
      <c r="G15" s="24">
        <v>545</v>
      </c>
      <c r="H15" s="25">
        <v>0</v>
      </c>
      <c r="I15" s="25">
        <v>0</v>
      </c>
    </row>
    <row r="16" spans="1:9" ht="15.75">
      <c r="A16" s="45" t="s">
        <v>38</v>
      </c>
      <c r="B16" s="26">
        <f t="shared" si="0"/>
        <v>4023</v>
      </c>
      <c r="C16" s="24">
        <v>319</v>
      </c>
      <c r="D16" s="25">
        <v>0</v>
      </c>
      <c r="E16" s="24">
        <v>3373</v>
      </c>
      <c r="F16" s="24">
        <v>248</v>
      </c>
      <c r="G16" s="24">
        <v>83</v>
      </c>
      <c r="H16" s="25">
        <v>0</v>
      </c>
      <c r="I16" s="25">
        <v>0</v>
      </c>
    </row>
    <row r="17" spans="1:9" ht="15.75">
      <c r="A17" s="46" t="s">
        <v>39</v>
      </c>
      <c r="B17" s="26">
        <f t="shared" si="0"/>
        <v>1185</v>
      </c>
      <c r="C17" s="26">
        <v>107</v>
      </c>
      <c r="D17" s="25">
        <v>0</v>
      </c>
      <c r="E17" s="26">
        <v>880</v>
      </c>
      <c r="F17" s="26">
        <v>198</v>
      </c>
      <c r="G17" s="25">
        <v>0</v>
      </c>
      <c r="H17" s="25">
        <v>0</v>
      </c>
      <c r="I17" s="25">
        <v>0</v>
      </c>
    </row>
    <row r="18" spans="1:9" ht="15.75">
      <c r="A18" s="4"/>
      <c r="B18" s="14"/>
      <c r="C18" s="14"/>
      <c r="D18" s="14"/>
      <c r="E18" s="14"/>
      <c r="F18" s="14"/>
      <c r="G18" s="14"/>
      <c r="H18" s="14"/>
      <c r="I18" s="14"/>
    </row>
    <row r="19" spans="1:9" ht="50.25" customHeight="1">
      <c r="A19" s="39" t="s">
        <v>41</v>
      </c>
      <c r="B19" s="39"/>
      <c r="C19" s="39"/>
      <c r="D19" s="39"/>
      <c r="E19" s="39"/>
      <c r="F19" s="39"/>
      <c r="G19" s="39"/>
      <c r="H19" s="39"/>
      <c r="I19" s="39"/>
    </row>
    <row r="20" spans="1:9" ht="50.25" customHeight="1">
      <c r="A20" s="39" t="s">
        <v>42</v>
      </c>
      <c r="B20" s="39"/>
      <c r="C20" s="39"/>
      <c r="D20" s="39"/>
      <c r="E20" s="39"/>
      <c r="F20" s="39"/>
      <c r="G20" s="39"/>
      <c r="H20" s="39"/>
      <c r="I20" s="39"/>
    </row>
    <row r="21" spans="1:9" ht="15.75">
      <c r="A21" s="4"/>
      <c r="B21" s="4"/>
      <c r="C21" s="4"/>
      <c r="D21" s="6"/>
      <c r="E21" s="6"/>
      <c r="F21" s="6"/>
      <c r="G21" s="6"/>
      <c r="H21" s="4"/>
      <c r="I21" s="4"/>
    </row>
    <row r="22" spans="1:9" ht="15.75">
      <c r="A22" s="38" t="s">
        <v>10</v>
      </c>
      <c r="B22" s="38"/>
      <c r="C22" s="38"/>
      <c r="D22" s="38"/>
      <c r="E22" s="38"/>
      <c r="F22" s="38"/>
      <c r="G22" s="38"/>
      <c r="H22" s="15"/>
      <c r="I22" s="4"/>
    </row>
    <row r="23" spans="1:9" ht="15.75">
      <c r="A23" s="15"/>
      <c r="B23" s="15"/>
      <c r="C23" s="15"/>
      <c r="D23" s="15"/>
      <c r="E23" s="15"/>
      <c r="F23" s="15"/>
      <c r="G23" s="15"/>
      <c r="H23" s="15"/>
      <c r="I23" s="4"/>
    </row>
    <row r="24" spans="1:9" ht="15.75">
      <c r="A24" s="4"/>
      <c r="B24" s="4"/>
      <c r="C24" s="4"/>
      <c r="D24" s="6"/>
      <c r="E24" s="6"/>
      <c r="F24" s="6"/>
      <c r="G24" s="6"/>
      <c r="H24" s="4"/>
      <c r="I24" s="4"/>
    </row>
  </sheetData>
  <sheetProtection/>
  <mergeCells count="3">
    <mergeCell ref="A22:G22"/>
    <mergeCell ref="A19:I19"/>
    <mergeCell ref="A20:I20"/>
  </mergeCells>
  <printOptions/>
  <pageMargins left="0.7" right="0.7" top="0.75" bottom="0.75" header="0.3" footer="0.3"/>
  <pageSetup fitToHeight="1" fitToWidth="1"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
      <selection activeCell="A2" sqref="A2"/>
    </sheetView>
  </sheetViews>
  <sheetFormatPr defaultColWidth="12.77734375" defaultRowHeight="15.75"/>
  <cols>
    <col min="1" max="1" width="22.77734375" style="0" customWidth="1"/>
  </cols>
  <sheetData>
    <row r="1" spans="1:9" ht="23.25">
      <c r="A1" s="16" t="s">
        <v>11</v>
      </c>
      <c r="B1" s="5"/>
      <c r="C1" s="4"/>
      <c r="D1" s="6"/>
      <c r="E1" s="6"/>
      <c r="F1" s="6"/>
      <c r="G1" s="4"/>
      <c r="H1" s="4"/>
      <c r="I1" s="4"/>
    </row>
    <row r="2" spans="1:9" ht="20.25">
      <c r="A2" s="16" t="s">
        <v>43</v>
      </c>
      <c r="B2" s="5"/>
      <c r="C2" s="4"/>
      <c r="D2" s="6"/>
      <c r="E2" s="6"/>
      <c r="F2" s="6"/>
      <c r="G2" s="4"/>
      <c r="H2" s="4"/>
      <c r="I2" s="4"/>
    </row>
    <row r="3" spans="1:9" ht="20.25">
      <c r="A3" s="17" t="s">
        <v>0</v>
      </c>
      <c r="B3" s="7"/>
      <c r="C3" s="4"/>
      <c r="D3" s="4"/>
      <c r="E3" s="4"/>
      <c r="F3" s="4"/>
      <c r="G3" s="4"/>
      <c r="H3" s="4"/>
      <c r="I3" s="4"/>
    </row>
    <row r="4" spans="1:9" ht="15.75">
      <c r="A4" s="4"/>
      <c r="B4" s="8"/>
      <c r="C4" s="4"/>
      <c r="D4" s="4"/>
      <c r="E4" s="9" t="s">
        <v>1</v>
      </c>
      <c r="F4" s="4" t="s">
        <v>1</v>
      </c>
      <c r="G4" s="4"/>
      <c r="H4" s="4"/>
      <c r="I4" s="4"/>
    </row>
    <row r="5" spans="1:8" ht="72">
      <c r="A5" s="19" t="s">
        <v>12</v>
      </c>
      <c r="B5" s="20" t="s">
        <v>2</v>
      </c>
      <c r="C5" s="21" t="s">
        <v>13</v>
      </c>
      <c r="D5" s="21" t="s">
        <v>14</v>
      </c>
      <c r="E5" s="21" t="s">
        <v>15</v>
      </c>
      <c r="F5" s="21" t="s">
        <v>17</v>
      </c>
      <c r="G5" s="21" t="s">
        <v>9</v>
      </c>
      <c r="H5" s="21" t="s">
        <v>18</v>
      </c>
    </row>
    <row r="6" spans="1:9" ht="15.75">
      <c r="A6" s="4"/>
      <c r="B6" s="10"/>
      <c r="C6" s="11"/>
      <c r="D6" s="11"/>
      <c r="E6" s="11"/>
      <c r="F6" s="11"/>
      <c r="G6" s="11"/>
      <c r="H6" s="11"/>
      <c r="I6" s="4"/>
    </row>
    <row r="7" spans="1:9" ht="15.75">
      <c r="A7" s="12" t="s">
        <v>2</v>
      </c>
      <c r="B7" s="27">
        <v>85094</v>
      </c>
      <c r="C7" s="28">
        <v>5021</v>
      </c>
      <c r="D7" s="28">
        <v>3528</v>
      </c>
      <c r="E7" s="28">
        <v>42256</v>
      </c>
      <c r="F7" s="28">
        <v>30709</v>
      </c>
      <c r="G7" s="28">
        <v>2822</v>
      </c>
      <c r="H7" s="28">
        <v>758</v>
      </c>
      <c r="I7" s="4"/>
    </row>
    <row r="8" spans="1:9" ht="15.75">
      <c r="A8" s="44" t="s">
        <v>49</v>
      </c>
      <c r="B8" s="29">
        <f>H8+G8+F8+E8+D8+C8</f>
        <v>6287</v>
      </c>
      <c r="C8" s="29">
        <v>476</v>
      </c>
      <c r="D8" s="29">
        <v>385</v>
      </c>
      <c r="E8" s="29">
        <v>2501</v>
      </c>
      <c r="F8" s="29">
        <v>2368</v>
      </c>
      <c r="G8" s="29">
        <v>446</v>
      </c>
      <c r="H8" s="29">
        <v>111</v>
      </c>
      <c r="I8" s="4"/>
    </row>
    <row r="9" spans="1:9" ht="15.75">
      <c r="A9" s="44" t="s">
        <v>40</v>
      </c>
      <c r="B9" s="29">
        <f>H9+G9+F9+E9+D9+C9</f>
        <v>6648</v>
      </c>
      <c r="C9" s="29">
        <v>440</v>
      </c>
      <c r="D9" s="29">
        <v>378</v>
      </c>
      <c r="E9" s="29">
        <v>2382</v>
      </c>
      <c r="F9" s="29">
        <v>2891</v>
      </c>
      <c r="G9" s="29">
        <v>445</v>
      </c>
      <c r="H9" s="29">
        <v>112</v>
      </c>
      <c r="I9" s="4"/>
    </row>
    <row r="10" spans="1:9" ht="15.75">
      <c r="A10" s="44" t="s">
        <v>19</v>
      </c>
      <c r="B10" s="29">
        <f>H10+G10+F10+E10+D10+C10</f>
        <v>7017</v>
      </c>
      <c r="C10" s="29">
        <v>406</v>
      </c>
      <c r="D10" s="29">
        <v>385</v>
      </c>
      <c r="E10" s="29">
        <v>2348</v>
      </c>
      <c r="F10" s="29">
        <v>3314</v>
      </c>
      <c r="G10" s="29">
        <v>445</v>
      </c>
      <c r="H10" s="29">
        <v>119</v>
      </c>
      <c r="I10" s="4"/>
    </row>
    <row r="11" spans="1:9" ht="15.75">
      <c r="A11" s="44" t="s">
        <v>20</v>
      </c>
      <c r="B11" s="29">
        <f>H11+G11+F11+E11+D11+C11</f>
        <v>7294</v>
      </c>
      <c r="C11" s="29">
        <v>372</v>
      </c>
      <c r="D11" s="29">
        <v>385</v>
      </c>
      <c r="E11" s="29">
        <v>2329</v>
      </c>
      <c r="F11" s="29">
        <v>3669</v>
      </c>
      <c r="G11" s="29">
        <v>444</v>
      </c>
      <c r="H11" s="29">
        <v>95</v>
      </c>
      <c r="I11" s="4"/>
    </row>
    <row r="12" spans="1:9" ht="15.75">
      <c r="A12" s="44" t="s">
        <v>21</v>
      </c>
      <c r="B12" s="29">
        <f>H12+G12+F12+E12+D12+C12</f>
        <v>7566</v>
      </c>
      <c r="C12" s="29">
        <v>326</v>
      </c>
      <c r="D12" s="29">
        <v>363</v>
      </c>
      <c r="E12" s="29">
        <v>2308</v>
      </c>
      <c r="F12" s="29">
        <v>4041</v>
      </c>
      <c r="G12" s="29">
        <v>444</v>
      </c>
      <c r="H12" s="29">
        <v>84</v>
      </c>
      <c r="I12" s="4"/>
    </row>
    <row r="13" spans="1:9" ht="15.75">
      <c r="A13" s="45" t="s">
        <v>44</v>
      </c>
      <c r="B13" s="30">
        <f>SUM(C13:H13)</f>
        <v>22177</v>
      </c>
      <c r="C13" s="31">
        <v>1141</v>
      </c>
      <c r="D13" s="31">
        <v>1446</v>
      </c>
      <c r="E13" s="31">
        <v>10742</v>
      </c>
      <c r="F13" s="31">
        <v>8082</v>
      </c>
      <c r="G13" s="32">
        <v>598</v>
      </c>
      <c r="H13" s="31">
        <v>168</v>
      </c>
      <c r="I13" s="13"/>
    </row>
    <row r="14" spans="1:9" ht="15.75">
      <c r="A14" s="45" t="s">
        <v>45</v>
      </c>
      <c r="B14" s="30">
        <f>SUM(C14:H14)</f>
        <v>14421</v>
      </c>
      <c r="C14" s="31">
        <v>810</v>
      </c>
      <c r="D14" s="31">
        <v>186</v>
      </c>
      <c r="E14" s="31">
        <v>9148</v>
      </c>
      <c r="F14" s="31">
        <v>4208</v>
      </c>
      <c r="G14" s="32">
        <v>0</v>
      </c>
      <c r="H14" s="31">
        <v>69</v>
      </c>
      <c r="I14" s="13"/>
    </row>
    <row r="15" spans="1:9" ht="15.75">
      <c r="A15" s="45" t="s">
        <v>46</v>
      </c>
      <c r="B15" s="30">
        <f>SUM(C15:H15)</f>
        <v>8025</v>
      </c>
      <c r="C15" s="31">
        <v>555</v>
      </c>
      <c r="D15" s="32">
        <v>0</v>
      </c>
      <c r="E15" s="31">
        <v>5897</v>
      </c>
      <c r="F15" s="31">
        <v>1573</v>
      </c>
      <c r="G15" s="32">
        <v>0</v>
      </c>
      <c r="H15" s="32">
        <v>0</v>
      </c>
      <c r="I15" s="13"/>
    </row>
    <row r="16" spans="1:9" ht="15.75">
      <c r="A16" s="45" t="s">
        <v>47</v>
      </c>
      <c r="B16" s="30">
        <f>SUM(C16:H16)</f>
        <v>4240</v>
      </c>
      <c r="C16" s="31">
        <v>330</v>
      </c>
      <c r="D16" s="32">
        <v>0</v>
      </c>
      <c r="E16" s="31">
        <v>3501</v>
      </c>
      <c r="F16" s="31">
        <v>409</v>
      </c>
      <c r="G16" s="32">
        <v>0</v>
      </c>
      <c r="H16" s="32">
        <v>0</v>
      </c>
      <c r="I16" s="13"/>
    </row>
    <row r="17" spans="1:9" ht="15.75">
      <c r="A17" s="46" t="s">
        <v>48</v>
      </c>
      <c r="B17" s="30">
        <f>SUM(C17:H17)</f>
        <v>1419</v>
      </c>
      <c r="C17" s="30">
        <v>165</v>
      </c>
      <c r="D17" s="32">
        <v>0</v>
      </c>
      <c r="E17" s="30">
        <v>1100</v>
      </c>
      <c r="F17" s="30">
        <v>154</v>
      </c>
      <c r="G17" s="32">
        <v>0</v>
      </c>
      <c r="H17" s="32">
        <v>0</v>
      </c>
      <c r="I17" s="13"/>
    </row>
    <row r="18" spans="1:9" ht="15.75">
      <c r="A18" s="4"/>
      <c r="B18" s="14"/>
      <c r="C18" s="14"/>
      <c r="D18" s="14"/>
      <c r="E18" s="14"/>
      <c r="F18" s="14"/>
      <c r="G18" s="14"/>
      <c r="H18" s="14"/>
      <c r="I18" s="4"/>
    </row>
    <row r="19" spans="1:9" ht="51.75" customHeight="1">
      <c r="A19" s="39" t="s">
        <v>41</v>
      </c>
      <c r="B19" s="39"/>
      <c r="C19" s="39"/>
      <c r="D19" s="39"/>
      <c r="E19" s="39"/>
      <c r="F19" s="39"/>
      <c r="G19" s="39"/>
      <c r="H19" s="39"/>
      <c r="I19" s="4"/>
    </row>
    <row r="20" spans="1:9" ht="49.5" customHeight="1">
      <c r="A20" s="39" t="s">
        <v>42</v>
      </c>
      <c r="B20" s="39"/>
      <c r="C20" s="39"/>
      <c r="D20" s="39"/>
      <c r="E20" s="39"/>
      <c r="F20" s="39"/>
      <c r="G20" s="39"/>
      <c r="H20" s="39"/>
      <c r="I20" s="4"/>
    </row>
    <row r="21" spans="1:9" ht="15.75">
      <c r="A21" s="4"/>
      <c r="B21" s="4"/>
      <c r="C21" s="4"/>
      <c r="D21" s="6"/>
      <c r="E21" s="6"/>
      <c r="F21" s="6"/>
      <c r="G21" s="4"/>
      <c r="H21" s="4"/>
      <c r="I21" s="4"/>
    </row>
    <row r="22" spans="1:9" ht="15.75">
      <c r="A22" s="38" t="s">
        <v>10</v>
      </c>
      <c r="B22" s="38"/>
      <c r="C22" s="38"/>
      <c r="D22" s="38"/>
      <c r="E22" s="38"/>
      <c r="F22" s="38"/>
      <c r="G22" s="15"/>
      <c r="H22" s="4"/>
      <c r="I22" s="4"/>
    </row>
  </sheetData>
  <sheetProtection/>
  <mergeCells count="3">
    <mergeCell ref="A22:F22"/>
    <mergeCell ref="A19:H19"/>
    <mergeCell ref="A20:H20"/>
  </mergeCells>
  <printOptions/>
  <pageMargins left="0.7" right="0.7" top="0.75" bottom="0.75" header="0.3" footer="0.3"/>
  <pageSetup fitToHeight="1" fitToWidth="1" horizontalDpi="600" verticalDpi="600" orientation="landscape" scale="94" r:id="rId1"/>
</worksheet>
</file>

<file path=xl/worksheets/sheet4.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A1" sqref="A1"/>
    </sheetView>
  </sheetViews>
  <sheetFormatPr defaultColWidth="12.77734375" defaultRowHeight="15.75"/>
  <cols>
    <col min="1" max="1" width="22.77734375" style="0" customWidth="1"/>
  </cols>
  <sheetData>
    <row r="1" spans="1:9" ht="23.25">
      <c r="A1" s="16" t="s">
        <v>11</v>
      </c>
      <c r="B1" s="5"/>
      <c r="C1" s="4"/>
      <c r="D1" s="6"/>
      <c r="E1" s="6"/>
      <c r="F1" s="6"/>
      <c r="G1" s="4"/>
      <c r="H1" s="4"/>
      <c r="I1" s="4"/>
    </row>
    <row r="2" spans="1:9" ht="20.25">
      <c r="A2" s="16" t="s">
        <v>50</v>
      </c>
      <c r="B2" s="5"/>
      <c r="C2" s="4"/>
      <c r="D2" s="6"/>
      <c r="E2" s="6"/>
      <c r="F2" s="6"/>
      <c r="G2" s="4"/>
      <c r="H2" s="4"/>
      <c r="I2" s="4"/>
    </row>
    <row r="3" spans="1:9" ht="20.25">
      <c r="A3" s="17" t="s">
        <v>0</v>
      </c>
      <c r="B3" s="7"/>
      <c r="C3" s="4"/>
      <c r="D3" s="4"/>
      <c r="E3" s="4"/>
      <c r="F3" s="4"/>
      <c r="G3" s="4"/>
      <c r="H3" s="4"/>
      <c r="I3" s="4"/>
    </row>
    <row r="4" spans="1:9" ht="15.75">
      <c r="A4" s="4"/>
      <c r="B4" s="8"/>
      <c r="C4" s="4"/>
      <c r="D4" s="4"/>
      <c r="E4" s="9" t="s">
        <v>1</v>
      </c>
      <c r="F4" s="4" t="s">
        <v>1</v>
      </c>
      <c r="G4" s="4"/>
      <c r="H4" s="4"/>
      <c r="I4" s="4"/>
    </row>
    <row r="5" spans="1:9" ht="72">
      <c r="A5" s="19" t="s">
        <v>12</v>
      </c>
      <c r="B5" s="20" t="s">
        <v>2</v>
      </c>
      <c r="C5" s="21" t="s">
        <v>13</v>
      </c>
      <c r="D5" s="21" t="s">
        <v>14</v>
      </c>
      <c r="E5" s="21" t="s">
        <v>15</v>
      </c>
      <c r="F5" s="21" t="s">
        <v>17</v>
      </c>
      <c r="G5" s="21" t="s">
        <v>9</v>
      </c>
      <c r="H5" s="21" t="s">
        <v>18</v>
      </c>
      <c r="I5" s="4"/>
    </row>
    <row r="6" spans="1:9" ht="15.75">
      <c r="A6" s="4"/>
      <c r="B6" s="10"/>
      <c r="C6" s="11"/>
      <c r="D6" s="11"/>
      <c r="E6" s="11"/>
      <c r="F6" s="11"/>
      <c r="G6" s="11"/>
      <c r="H6" s="11"/>
      <c r="I6" s="4"/>
    </row>
    <row r="7" spans="1:9" ht="15.75">
      <c r="A7" s="12" t="s">
        <v>2</v>
      </c>
      <c r="B7" s="27">
        <v>82154</v>
      </c>
      <c r="C7" s="28">
        <v>4950</v>
      </c>
      <c r="D7" s="28">
        <v>3945</v>
      </c>
      <c r="E7" s="28">
        <v>36810</v>
      </c>
      <c r="F7" s="28">
        <v>32034</v>
      </c>
      <c r="G7" s="28">
        <v>3206</v>
      </c>
      <c r="H7" s="28">
        <v>1209</v>
      </c>
      <c r="I7" s="4"/>
    </row>
    <row r="8" spans="1:9" ht="15.75">
      <c r="A8" s="44" t="s">
        <v>56</v>
      </c>
      <c r="B8" s="29">
        <f>H8+G8+F8+E8+D8+C8</f>
        <v>6521</v>
      </c>
      <c r="C8" s="29">
        <v>491</v>
      </c>
      <c r="D8" s="29">
        <v>378</v>
      </c>
      <c r="E8" s="29">
        <v>2253</v>
      </c>
      <c r="F8" s="29">
        <v>2829</v>
      </c>
      <c r="G8" s="29">
        <v>438</v>
      </c>
      <c r="H8" s="29">
        <v>132</v>
      </c>
      <c r="I8" s="4"/>
    </row>
    <row r="9" spans="1:9" ht="15.75">
      <c r="A9" s="44" t="s">
        <v>49</v>
      </c>
      <c r="B9" s="29">
        <f>H9+G9+F9+E9+D9+C9</f>
        <v>6408</v>
      </c>
      <c r="C9" s="29">
        <v>448</v>
      </c>
      <c r="D9" s="29">
        <v>389</v>
      </c>
      <c r="E9" s="29">
        <v>2173</v>
      </c>
      <c r="F9" s="29">
        <v>2815</v>
      </c>
      <c r="G9" s="29">
        <v>450</v>
      </c>
      <c r="H9" s="29">
        <v>133</v>
      </c>
      <c r="I9" s="4"/>
    </row>
    <row r="10" spans="1:9" ht="15.75">
      <c r="A10" s="44" t="s">
        <v>40</v>
      </c>
      <c r="B10" s="29">
        <f>H10+G10+F10+E10+D10+C10</f>
        <v>6159</v>
      </c>
      <c r="C10" s="29">
        <v>411</v>
      </c>
      <c r="D10" s="29">
        <v>379</v>
      </c>
      <c r="E10" s="29">
        <v>2117</v>
      </c>
      <c r="F10" s="29">
        <v>2681</v>
      </c>
      <c r="G10" s="29">
        <v>444</v>
      </c>
      <c r="H10" s="29">
        <v>127</v>
      </c>
      <c r="I10" s="4"/>
    </row>
    <row r="11" spans="1:9" ht="15.75">
      <c r="A11" s="44" t="s">
        <v>19</v>
      </c>
      <c r="B11" s="29">
        <f>H11+G11+F11+E11+D11+C11</f>
        <v>5886</v>
      </c>
      <c r="C11" s="29">
        <v>377</v>
      </c>
      <c r="D11" s="29">
        <v>386</v>
      </c>
      <c r="E11" s="29">
        <v>2047</v>
      </c>
      <c r="F11" s="29">
        <v>2508</v>
      </c>
      <c r="G11" s="29">
        <v>443</v>
      </c>
      <c r="H11" s="29">
        <v>125</v>
      </c>
      <c r="I11" s="4"/>
    </row>
    <row r="12" spans="1:9" ht="15.75">
      <c r="A12" s="44" t="s">
        <v>20</v>
      </c>
      <c r="B12" s="29">
        <f>H12+G12+F12+E12+D12+C12</f>
        <v>5614</v>
      </c>
      <c r="C12" s="29">
        <v>343</v>
      </c>
      <c r="D12" s="29">
        <v>386</v>
      </c>
      <c r="E12" s="29">
        <v>2028</v>
      </c>
      <c r="F12" s="29">
        <v>2314</v>
      </c>
      <c r="G12" s="29">
        <v>443</v>
      </c>
      <c r="H12" s="29">
        <v>100</v>
      </c>
      <c r="I12" s="4"/>
    </row>
    <row r="13" spans="1:9" ht="15.75">
      <c r="A13" s="45" t="s">
        <v>51</v>
      </c>
      <c r="B13" s="30">
        <f>SUM(C13:H13)</f>
        <v>23404</v>
      </c>
      <c r="C13" s="31">
        <v>1132</v>
      </c>
      <c r="D13" s="31">
        <v>1690</v>
      </c>
      <c r="E13" s="31">
        <v>9140</v>
      </c>
      <c r="F13" s="31">
        <v>10040</v>
      </c>
      <c r="G13" s="31">
        <v>988</v>
      </c>
      <c r="H13" s="31">
        <f>88+85+83+82+76</f>
        <v>414</v>
      </c>
      <c r="I13" s="13"/>
    </row>
    <row r="14" spans="1:9" ht="15.75">
      <c r="A14" s="45" t="s">
        <v>52</v>
      </c>
      <c r="B14" s="30">
        <f>SUM(C14:H14)</f>
        <v>14307</v>
      </c>
      <c r="C14" s="31">
        <v>746</v>
      </c>
      <c r="D14" s="31">
        <v>337</v>
      </c>
      <c r="E14" s="31">
        <v>7600</v>
      </c>
      <c r="F14" s="31">
        <v>5457</v>
      </c>
      <c r="G14" s="32">
        <v>0</v>
      </c>
      <c r="H14" s="31">
        <f>66+64+15+11+11</f>
        <v>167</v>
      </c>
      <c r="I14" s="13"/>
    </row>
    <row r="15" spans="1:9" ht="15.75">
      <c r="A15" s="45" t="s">
        <v>53</v>
      </c>
      <c r="B15" s="30">
        <f>SUM(C15:H15)</f>
        <v>8447</v>
      </c>
      <c r="C15" s="31">
        <v>530</v>
      </c>
      <c r="D15" s="32">
        <v>0</v>
      </c>
      <c r="E15" s="31">
        <v>5098</v>
      </c>
      <c r="F15" s="31">
        <v>2808</v>
      </c>
      <c r="G15" s="32">
        <v>0</v>
      </c>
      <c r="H15" s="31">
        <v>11</v>
      </c>
      <c r="I15" s="13"/>
    </row>
    <row r="16" spans="1:9" ht="15.75">
      <c r="A16" s="45" t="s">
        <v>54</v>
      </c>
      <c r="B16" s="30">
        <f>SUM(C16:H16)</f>
        <v>4012</v>
      </c>
      <c r="C16" s="31">
        <v>299</v>
      </c>
      <c r="D16" s="32">
        <v>0</v>
      </c>
      <c r="E16" s="31">
        <v>3266</v>
      </c>
      <c r="F16" s="31">
        <v>447</v>
      </c>
      <c r="G16" s="32">
        <v>0</v>
      </c>
      <c r="H16" s="32">
        <v>0</v>
      </c>
      <c r="I16" s="13"/>
    </row>
    <row r="17" spans="1:9" ht="15.75">
      <c r="A17" s="46" t="s">
        <v>55</v>
      </c>
      <c r="B17" s="30">
        <f>SUM(C17:H17)</f>
        <v>1396</v>
      </c>
      <c r="C17" s="30">
        <v>173</v>
      </c>
      <c r="D17" s="32">
        <v>0</v>
      </c>
      <c r="E17" s="30">
        <v>1088</v>
      </c>
      <c r="F17" s="30">
        <v>135</v>
      </c>
      <c r="G17" s="32">
        <v>0</v>
      </c>
      <c r="H17" s="32">
        <v>0</v>
      </c>
      <c r="I17" s="13"/>
    </row>
    <row r="18" spans="1:9" ht="15.75">
      <c r="A18" s="4"/>
      <c r="B18" s="14"/>
      <c r="C18" s="14"/>
      <c r="D18" s="14"/>
      <c r="E18" s="14"/>
      <c r="F18" s="14"/>
      <c r="G18" s="14"/>
      <c r="H18" s="14"/>
      <c r="I18" s="4"/>
    </row>
    <row r="19" spans="1:9" ht="51" customHeight="1">
      <c r="A19" s="39" t="s">
        <v>57</v>
      </c>
      <c r="B19" s="39"/>
      <c r="C19" s="39"/>
      <c r="D19" s="39"/>
      <c r="E19" s="39"/>
      <c r="F19" s="39"/>
      <c r="G19" s="39"/>
      <c r="H19" s="39"/>
      <c r="I19" s="4"/>
    </row>
    <row r="20" spans="1:9" ht="48.75" customHeight="1">
      <c r="A20" s="39" t="s">
        <v>58</v>
      </c>
      <c r="B20" s="39"/>
      <c r="C20" s="39"/>
      <c r="D20" s="39"/>
      <c r="E20" s="39"/>
      <c r="F20" s="39"/>
      <c r="G20" s="39"/>
      <c r="H20" s="39"/>
      <c r="I20" s="4"/>
    </row>
    <row r="21" spans="1:9" ht="15.75">
      <c r="A21" s="4"/>
      <c r="B21" s="4"/>
      <c r="C21" s="4"/>
      <c r="D21" s="6"/>
      <c r="E21" s="6"/>
      <c r="F21" s="6"/>
      <c r="G21" s="4"/>
      <c r="H21" s="4"/>
      <c r="I21" s="4"/>
    </row>
    <row r="22" spans="1:9" ht="15.75">
      <c r="A22" s="38" t="s">
        <v>10</v>
      </c>
      <c r="B22" s="38"/>
      <c r="C22" s="38"/>
      <c r="D22" s="38"/>
      <c r="E22" s="38"/>
      <c r="F22" s="38"/>
      <c r="G22" s="15"/>
      <c r="H22" s="4"/>
      <c r="I22" s="4"/>
    </row>
    <row r="23" spans="1:9" ht="15.75">
      <c r="A23" s="15"/>
      <c r="B23" s="15"/>
      <c r="C23" s="15"/>
      <c r="D23" s="15"/>
      <c r="E23" s="15"/>
      <c r="F23" s="15"/>
      <c r="G23" s="15"/>
      <c r="H23" s="4"/>
      <c r="I23" s="4"/>
    </row>
    <row r="24" spans="1:9" ht="15.75">
      <c r="A24" s="4"/>
      <c r="B24" s="4"/>
      <c r="C24" s="4"/>
      <c r="D24" s="6"/>
      <c r="E24" s="6"/>
      <c r="F24" s="6"/>
      <c r="G24" s="4"/>
      <c r="H24" s="4"/>
      <c r="I24" s="4"/>
    </row>
  </sheetData>
  <sheetProtection/>
  <mergeCells count="3">
    <mergeCell ref="A22:F22"/>
    <mergeCell ref="A19:H19"/>
    <mergeCell ref="A20:H20"/>
  </mergeCells>
  <printOptions/>
  <pageMargins left="0.7" right="0.7" top="0.75" bottom="0.75" header="0.3" footer="0.3"/>
  <pageSetup fitToHeight="1" fitToWidth="1" horizontalDpi="600" verticalDpi="600" orientation="landscape" scale="94" r:id="rId1"/>
</worksheet>
</file>

<file path=xl/worksheets/sheet5.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
      <selection activeCell="A1" sqref="A1"/>
    </sheetView>
  </sheetViews>
  <sheetFormatPr defaultColWidth="12.77734375" defaultRowHeight="15.75"/>
  <cols>
    <col min="1" max="1" width="22.77734375" style="0" customWidth="1"/>
  </cols>
  <sheetData>
    <row r="1" spans="1:9" ht="23.25">
      <c r="A1" s="16" t="s">
        <v>11</v>
      </c>
      <c r="B1" s="5"/>
      <c r="C1" s="4"/>
      <c r="D1" s="6"/>
      <c r="E1" s="6"/>
      <c r="F1" s="6"/>
      <c r="G1" s="4"/>
      <c r="H1" s="4"/>
      <c r="I1" s="4"/>
    </row>
    <row r="2" spans="1:9" ht="20.25">
      <c r="A2" s="16" t="s">
        <v>59</v>
      </c>
      <c r="B2" s="5"/>
      <c r="C2" s="4"/>
      <c r="D2" s="6"/>
      <c r="E2" s="6"/>
      <c r="F2" s="6"/>
      <c r="G2" s="4"/>
      <c r="H2" s="4"/>
      <c r="I2" s="4"/>
    </row>
    <row r="3" spans="1:9" ht="20.25">
      <c r="A3" s="17" t="s">
        <v>0</v>
      </c>
      <c r="B3" s="7"/>
      <c r="C3" s="4"/>
      <c r="D3" s="4"/>
      <c r="E3" s="4"/>
      <c r="F3" s="4"/>
      <c r="G3" s="4"/>
      <c r="H3" s="4"/>
      <c r="I3" s="4"/>
    </row>
    <row r="4" spans="1:9" ht="15.75">
      <c r="A4" s="4"/>
      <c r="B4" s="8"/>
      <c r="C4" s="4"/>
      <c r="D4" s="4"/>
      <c r="E4" s="9" t="s">
        <v>1</v>
      </c>
      <c r="F4" s="4" t="s">
        <v>1</v>
      </c>
      <c r="G4" s="4"/>
      <c r="H4" s="4"/>
      <c r="I4" s="4"/>
    </row>
    <row r="5" spans="1:9" ht="72">
      <c r="A5" s="19" t="s">
        <v>12</v>
      </c>
      <c r="B5" s="20" t="s">
        <v>2</v>
      </c>
      <c r="C5" s="21" t="s">
        <v>13</v>
      </c>
      <c r="D5" s="21" t="s">
        <v>14</v>
      </c>
      <c r="E5" s="21" t="s">
        <v>15</v>
      </c>
      <c r="F5" s="21" t="s">
        <v>17</v>
      </c>
      <c r="G5" s="21" t="s">
        <v>9</v>
      </c>
      <c r="H5" s="21" t="s">
        <v>18</v>
      </c>
      <c r="I5" s="4"/>
    </row>
    <row r="6" spans="1:9" ht="15.75">
      <c r="A6" s="4"/>
      <c r="B6" s="10"/>
      <c r="C6" s="11"/>
      <c r="D6" s="11"/>
      <c r="E6" s="11"/>
      <c r="F6" s="11"/>
      <c r="G6" s="11"/>
      <c r="H6" s="11"/>
      <c r="I6" s="4"/>
    </row>
    <row r="7" spans="1:9" ht="15.75">
      <c r="A7" s="12" t="s">
        <v>2</v>
      </c>
      <c r="B7" s="28">
        <f>SUM(B8:B17)</f>
        <v>83141</v>
      </c>
      <c r="C7" s="28">
        <f aca="true" t="shared" si="0" ref="C7:H7">SUM(C8:C17)</f>
        <v>6062</v>
      </c>
      <c r="D7" s="28">
        <f t="shared" si="0"/>
        <v>4302</v>
      </c>
      <c r="E7" s="28">
        <f t="shared" si="0"/>
        <v>33768</v>
      </c>
      <c r="F7" s="28">
        <f t="shared" si="0"/>
        <v>33442</v>
      </c>
      <c r="G7" s="28">
        <f t="shared" si="0"/>
        <v>4175</v>
      </c>
      <c r="H7" s="28">
        <f t="shared" si="0"/>
        <v>1392</v>
      </c>
      <c r="I7" s="4"/>
    </row>
    <row r="8" spans="1:9" ht="15.75">
      <c r="A8" s="44" t="s">
        <v>65</v>
      </c>
      <c r="B8" s="29">
        <f>H8+G8+F8+E8+D8+C8</f>
        <v>6395</v>
      </c>
      <c r="C8" s="29">
        <v>502</v>
      </c>
      <c r="D8" s="29">
        <v>352</v>
      </c>
      <c r="E8" s="29">
        <v>2035</v>
      </c>
      <c r="F8" s="29">
        <v>2923</v>
      </c>
      <c r="G8" s="29">
        <v>446</v>
      </c>
      <c r="H8" s="29">
        <v>137</v>
      </c>
      <c r="I8" s="4"/>
    </row>
    <row r="9" spans="1:9" ht="15.75">
      <c r="A9" s="44" t="s">
        <v>56</v>
      </c>
      <c r="B9" s="29">
        <f>H9+G9+F9+E9+D9+C9</f>
        <v>6199</v>
      </c>
      <c r="C9" s="29">
        <v>467</v>
      </c>
      <c r="D9" s="29">
        <v>368</v>
      </c>
      <c r="E9" s="29">
        <v>1984</v>
      </c>
      <c r="F9" s="29">
        <v>2802</v>
      </c>
      <c r="G9" s="29">
        <v>443</v>
      </c>
      <c r="H9" s="29">
        <v>135</v>
      </c>
      <c r="I9" s="4"/>
    </row>
    <row r="10" spans="1:9" ht="15.75">
      <c r="A10" s="44" t="s">
        <v>49</v>
      </c>
      <c r="B10" s="29">
        <f>H10+G10+F10+E10+D10+C10</f>
        <v>6009</v>
      </c>
      <c r="C10" s="29">
        <v>424</v>
      </c>
      <c r="D10" s="29">
        <v>370</v>
      </c>
      <c r="E10" s="29">
        <v>1904</v>
      </c>
      <c r="F10" s="29">
        <v>2733</v>
      </c>
      <c r="G10" s="29">
        <v>442</v>
      </c>
      <c r="H10" s="29">
        <v>136</v>
      </c>
      <c r="I10" s="4"/>
    </row>
    <row r="11" spans="1:9" ht="15.75">
      <c r="A11" s="44" t="s">
        <v>40</v>
      </c>
      <c r="B11" s="29">
        <f>H11+G11+F11+E11+D11+C11</f>
        <v>5797</v>
      </c>
      <c r="C11" s="29">
        <v>387</v>
      </c>
      <c r="D11" s="29">
        <v>362</v>
      </c>
      <c r="E11" s="29">
        <v>1856</v>
      </c>
      <c r="F11" s="29">
        <v>2620</v>
      </c>
      <c r="G11" s="29">
        <v>441</v>
      </c>
      <c r="H11" s="29">
        <v>131</v>
      </c>
      <c r="I11" s="4"/>
    </row>
    <row r="12" spans="1:9" ht="15.75">
      <c r="A12" s="44" t="s">
        <v>19</v>
      </c>
      <c r="B12" s="29">
        <f>H12+G12+F12+E12+D12+C12</f>
        <v>5537</v>
      </c>
      <c r="C12" s="29">
        <v>353</v>
      </c>
      <c r="D12" s="29">
        <v>370</v>
      </c>
      <c r="E12" s="29">
        <v>1786</v>
      </c>
      <c r="F12" s="29">
        <v>2459</v>
      </c>
      <c r="G12" s="29">
        <v>441</v>
      </c>
      <c r="H12" s="29">
        <v>128</v>
      </c>
      <c r="I12" s="4"/>
    </row>
    <row r="13" spans="1:9" ht="15.75">
      <c r="A13" s="45" t="s">
        <v>60</v>
      </c>
      <c r="B13" s="30">
        <f>SUM(C13:H13)</f>
        <v>24130</v>
      </c>
      <c r="C13" s="31">
        <f>319+273+221+193+168</f>
        <v>1174</v>
      </c>
      <c r="D13" s="31">
        <f>370+367+366+368+372</f>
        <v>1843</v>
      </c>
      <c r="E13" s="31">
        <f>1769+1723+1662+1604+1487</f>
        <v>8245</v>
      </c>
      <c r="F13" s="31">
        <f>2318+2306+2100+1897+1829</f>
        <v>10450</v>
      </c>
      <c r="G13" s="31">
        <v>1962</v>
      </c>
      <c r="H13" s="31">
        <f>104+91+88+87+86</f>
        <v>456</v>
      </c>
      <c r="I13" s="13"/>
    </row>
    <row r="14" spans="1:9" ht="15.75">
      <c r="A14" s="45" t="s">
        <v>61</v>
      </c>
      <c r="B14" s="30">
        <f>SUM(C14:H14)</f>
        <v>14308</v>
      </c>
      <c r="C14" s="31">
        <f>156+145+137+133+125</f>
        <v>696</v>
      </c>
      <c r="D14" s="31">
        <f>300+138+101+61+37</f>
        <v>637</v>
      </c>
      <c r="E14" s="31">
        <f>1432+1420+1369+1348+1357</f>
        <v>6926</v>
      </c>
      <c r="F14" s="31">
        <f>1527+1182+1130+1043+920</f>
        <v>5802</v>
      </c>
      <c r="G14" s="32">
        <v>0</v>
      </c>
      <c r="H14" s="31">
        <f>80+70+67+19+11</f>
        <v>247</v>
      </c>
      <c r="I14" s="13"/>
    </row>
    <row r="15" spans="1:9" ht="15.75">
      <c r="A15" s="45" t="s">
        <v>62</v>
      </c>
      <c r="B15" s="30">
        <f>SUM(C15:H15)</f>
        <v>9637</v>
      </c>
      <c r="C15" s="31">
        <f>1250+114+105+95+74</f>
        <v>1638</v>
      </c>
      <c r="D15" s="32">
        <v>0</v>
      </c>
      <c r="E15" s="31">
        <f>1234+1247+964+796+701</f>
        <v>4942</v>
      </c>
      <c r="F15" s="31">
        <f>805+768+620+471+371</f>
        <v>3035</v>
      </c>
      <c r="G15" s="32">
        <v>0</v>
      </c>
      <c r="H15" s="31">
        <f>11+11</f>
        <v>22</v>
      </c>
      <c r="I15" s="13"/>
    </row>
    <row r="16" spans="1:9" ht="15.75">
      <c r="A16" s="45" t="s">
        <v>63</v>
      </c>
      <c r="B16" s="30">
        <f>SUM(C16:H16)</f>
        <v>3797</v>
      </c>
      <c r="C16" s="31">
        <f>55+54+50+50+47</f>
        <v>256</v>
      </c>
      <c r="D16" s="32">
        <v>0</v>
      </c>
      <c r="E16" s="31">
        <f>696+653+610+579+502</f>
        <v>3040</v>
      </c>
      <c r="F16" s="31">
        <f>203+100+75+72+51</f>
        <v>501</v>
      </c>
      <c r="G16" s="32">
        <v>0</v>
      </c>
      <c r="H16" s="32">
        <v>0</v>
      </c>
      <c r="I16" s="13"/>
    </row>
    <row r="17" spans="1:9" ht="15.75">
      <c r="A17" s="46" t="s">
        <v>64</v>
      </c>
      <c r="B17" s="30">
        <f>SUM(C17:H17)</f>
        <v>1332</v>
      </c>
      <c r="C17" s="30">
        <f>45+41+39+25+15</f>
        <v>165</v>
      </c>
      <c r="D17" s="32">
        <v>0</v>
      </c>
      <c r="E17" s="30">
        <f>390+322+234+104</f>
        <v>1050</v>
      </c>
      <c r="F17" s="30">
        <f>47+33+18+12+7</f>
        <v>117</v>
      </c>
      <c r="G17" s="32">
        <v>0</v>
      </c>
      <c r="H17" s="32">
        <v>0</v>
      </c>
      <c r="I17" s="13"/>
    </row>
    <row r="18" spans="1:9" ht="15.75">
      <c r="A18" s="4"/>
      <c r="B18" s="14"/>
      <c r="C18" s="14"/>
      <c r="D18" s="14"/>
      <c r="E18" s="14"/>
      <c r="F18" s="14"/>
      <c r="G18" s="14"/>
      <c r="H18" s="14"/>
      <c r="I18" s="4"/>
    </row>
    <row r="19" spans="1:9" ht="45" customHeight="1">
      <c r="A19" s="39" t="s">
        <v>66</v>
      </c>
      <c r="B19" s="39"/>
      <c r="C19" s="39"/>
      <c r="D19" s="39"/>
      <c r="E19" s="39"/>
      <c r="F19" s="39"/>
      <c r="G19" s="39"/>
      <c r="H19" s="39"/>
      <c r="I19" s="4"/>
    </row>
    <row r="20" spans="1:9" ht="51.75" customHeight="1">
      <c r="A20" s="39" t="s">
        <v>67</v>
      </c>
      <c r="B20" s="39"/>
      <c r="C20" s="39"/>
      <c r="D20" s="39"/>
      <c r="E20" s="39"/>
      <c r="F20" s="39"/>
      <c r="G20" s="39"/>
      <c r="H20" s="39"/>
      <c r="I20" s="4"/>
    </row>
    <row r="21" spans="1:9" ht="15.75">
      <c r="A21" s="4"/>
      <c r="B21" s="4"/>
      <c r="C21" s="4"/>
      <c r="D21" s="6"/>
      <c r="E21" s="6"/>
      <c r="F21" s="6"/>
      <c r="G21" s="4"/>
      <c r="H21" s="4"/>
      <c r="I21" s="4"/>
    </row>
    <row r="22" spans="1:9" ht="15.75">
      <c r="A22" s="38" t="s">
        <v>10</v>
      </c>
      <c r="B22" s="38"/>
      <c r="C22" s="38"/>
      <c r="D22" s="38"/>
      <c r="E22" s="38"/>
      <c r="F22" s="38"/>
      <c r="G22" s="15"/>
      <c r="H22" s="4"/>
      <c r="I22" s="4"/>
    </row>
  </sheetData>
  <sheetProtection/>
  <mergeCells count="3">
    <mergeCell ref="A22:F22"/>
    <mergeCell ref="A19:H19"/>
    <mergeCell ref="A20:H20"/>
  </mergeCells>
  <printOptions/>
  <pageMargins left="0.7" right="0.7" top="0.75" bottom="0.75" header="0.3" footer="0.3"/>
  <pageSetup fitToHeight="1" fitToWidth="1" horizontalDpi="600" verticalDpi="600" orientation="landscape" scale="94" r:id="rId1"/>
</worksheet>
</file>

<file path=xl/worksheets/sheet6.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selection activeCell="A1" sqref="A1"/>
    </sheetView>
  </sheetViews>
  <sheetFormatPr defaultColWidth="12.77734375" defaultRowHeight="15.75"/>
  <cols>
    <col min="1" max="1" width="22.77734375" style="0" customWidth="1"/>
  </cols>
  <sheetData>
    <row r="1" spans="1:8" ht="23.25">
      <c r="A1" s="16" t="s">
        <v>11</v>
      </c>
      <c r="B1" s="5"/>
      <c r="C1" s="4"/>
      <c r="D1" s="6"/>
      <c r="E1" s="6"/>
      <c r="F1" s="6"/>
      <c r="G1" s="4"/>
      <c r="H1" s="4"/>
    </row>
    <row r="2" spans="1:8" ht="20.25">
      <c r="A2" s="16" t="s">
        <v>68</v>
      </c>
      <c r="B2" s="5"/>
      <c r="C2" s="4"/>
      <c r="D2" s="6"/>
      <c r="E2" s="6"/>
      <c r="F2" s="6"/>
      <c r="G2" s="4"/>
      <c r="H2" s="4"/>
    </row>
    <row r="3" spans="1:7" ht="20.25">
      <c r="A3" s="17" t="s">
        <v>0</v>
      </c>
      <c r="B3" s="7"/>
      <c r="C3" s="4"/>
      <c r="D3" s="4"/>
      <c r="E3" s="4"/>
      <c r="F3" s="4"/>
      <c r="G3" s="4"/>
    </row>
    <row r="4" spans="1:8" ht="15.75">
      <c r="A4" s="4"/>
      <c r="B4" s="8"/>
      <c r="C4" s="4"/>
      <c r="D4" s="4"/>
      <c r="E4" s="9" t="s">
        <v>1</v>
      </c>
      <c r="F4" s="4" t="s">
        <v>1</v>
      </c>
      <c r="G4" s="4"/>
      <c r="H4" s="4"/>
    </row>
    <row r="5" spans="1:8" ht="72">
      <c r="A5" s="19" t="s">
        <v>12</v>
      </c>
      <c r="B5" s="20" t="s">
        <v>2</v>
      </c>
      <c r="C5" s="21" t="s">
        <v>13</v>
      </c>
      <c r="D5" s="21" t="s">
        <v>14</v>
      </c>
      <c r="E5" s="21" t="s">
        <v>15</v>
      </c>
      <c r="F5" s="21" t="s">
        <v>17</v>
      </c>
      <c r="G5" s="21" t="s">
        <v>9</v>
      </c>
      <c r="H5" s="21" t="s">
        <v>18</v>
      </c>
    </row>
    <row r="6" spans="1:8" ht="15.75">
      <c r="A6" s="4"/>
      <c r="B6" s="10"/>
      <c r="C6" s="11"/>
      <c r="D6" s="11"/>
      <c r="E6" s="11"/>
      <c r="F6" s="11"/>
      <c r="G6" s="11"/>
      <c r="H6" s="11"/>
    </row>
    <row r="7" spans="1:8" ht="15.75">
      <c r="A7" s="12" t="s">
        <v>2</v>
      </c>
      <c r="B7" s="28">
        <v>80164</v>
      </c>
      <c r="C7" s="28">
        <v>4619</v>
      </c>
      <c r="D7" s="29">
        <v>4461</v>
      </c>
      <c r="E7" s="29">
        <v>29218</v>
      </c>
      <c r="F7" s="29">
        <v>35000</v>
      </c>
      <c r="G7" s="29">
        <v>5328</v>
      </c>
      <c r="H7" s="29">
        <v>1538</v>
      </c>
    </row>
    <row r="8" spans="1:8" ht="15.75">
      <c r="A8" s="44" t="s">
        <v>70</v>
      </c>
      <c r="B8" s="29">
        <f aca="true" t="shared" si="0" ref="B8:B14">H8+G8+F8+E8+D8+C8</f>
        <v>6104</v>
      </c>
      <c r="C8" s="29">
        <v>505</v>
      </c>
      <c r="D8" s="29">
        <v>374</v>
      </c>
      <c r="E8" s="29">
        <v>1749</v>
      </c>
      <c r="F8" s="29">
        <v>2939</v>
      </c>
      <c r="G8" s="29">
        <v>395</v>
      </c>
      <c r="H8" s="29">
        <v>142</v>
      </c>
    </row>
    <row r="9" spans="1:8" ht="15.75">
      <c r="A9" s="44" t="s">
        <v>65</v>
      </c>
      <c r="B9" s="29">
        <f t="shared" si="0"/>
        <v>6010</v>
      </c>
      <c r="C9" s="29">
        <v>471</v>
      </c>
      <c r="D9" s="29">
        <v>374</v>
      </c>
      <c r="E9" s="29">
        <v>1711</v>
      </c>
      <c r="F9" s="29">
        <v>2861</v>
      </c>
      <c r="G9" s="29">
        <v>451</v>
      </c>
      <c r="H9" s="29">
        <v>142</v>
      </c>
    </row>
    <row r="10" spans="1:8" ht="15.75">
      <c r="A10" s="44" t="s">
        <v>56</v>
      </c>
      <c r="B10" s="29">
        <f t="shared" si="0"/>
        <v>5861</v>
      </c>
      <c r="C10" s="29">
        <v>432</v>
      </c>
      <c r="D10" s="29">
        <v>376</v>
      </c>
      <c r="E10" s="29">
        <v>1659</v>
      </c>
      <c r="F10" s="29">
        <v>2801</v>
      </c>
      <c r="G10" s="29">
        <v>453</v>
      </c>
      <c r="H10" s="29">
        <v>140</v>
      </c>
    </row>
    <row r="11" spans="1:8" ht="15.75">
      <c r="A11" s="44" t="s">
        <v>49</v>
      </c>
      <c r="B11" s="29">
        <f t="shared" si="0"/>
        <v>5634</v>
      </c>
      <c r="C11" s="29">
        <v>390</v>
      </c>
      <c r="D11" s="29">
        <v>369</v>
      </c>
      <c r="E11" s="29">
        <v>1600</v>
      </c>
      <c r="F11" s="29">
        <v>2682</v>
      </c>
      <c r="G11" s="29">
        <v>455</v>
      </c>
      <c r="H11" s="29">
        <v>138</v>
      </c>
    </row>
    <row r="12" spans="1:8" ht="15.75">
      <c r="A12" s="44" t="s">
        <v>40</v>
      </c>
      <c r="B12" s="29">
        <f t="shared" si="0"/>
        <v>5357</v>
      </c>
      <c r="C12" s="29">
        <v>352</v>
      </c>
      <c r="D12" s="29">
        <v>378</v>
      </c>
      <c r="E12" s="29">
        <v>1554</v>
      </c>
      <c r="F12" s="29">
        <v>2484</v>
      </c>
      <c r="G12" s="29">
        <v>457</v>
      </c>
      <c r="H12" s="29">
        <v>132</v>
      </c>
    </row>
    <row r="13" spans="1:8" ht="15.75">
      <c r="A13" s="45" t="s">
        <v>69</v>
      </c>
      <c r="B13" s="33">
        <f t="shared" si="0"/>
        <v>23339</v>
      </c>
      <c r="C13" s="31">
        <f>318+285+238+186+159</f>
        <v>1186</v>
      </c>
      <c r="D13" s="31">
        <f>380+379+378+382+388</f>
        <v>1907</v>
      </c>
      <c r="E13" s="31">
        <f>1494+1476+1431+1371+1313</f>
        <v>7085</v>
      </c>
      <c r="F13" s="31">
        <f>2372+2243+2254+2024+1795</f>
        <v>10688</v>
      </c>
      <c r="G13" s="31">
        <f>378+383+387+411+415</f>
        <v>1974</v>
      </c>
      <c r="H13" s="31">
        <f>129+104+91+88+87</f>
        <v>499</v>
      </c>
    </row>
    <row r="14" spans="1:8" ht="15.75">
      <c r="A14" s="45" t="s">
        <v>4</v>
      </c>
      <c r="B14" s="33">
        <f t="shared" si="0"/>
        <v>14927</v>
      </c>
      <c r="C14" s="31">
        <f>133+125+113+105+101</f>
        <v>577</v>
      </c>
      <c r="D14" s="31">
        <f>315+151+109+66+42</f>
        <v>683</v>
      </c>
      <c r="E14" s="31">
        <f>1256+1217+1180+1145+1102</f>
        <v>5900</v>
      </c>
      <c r="F14" s="31">
        <f>1674+1253+1220+1110+1055</f>
        <v>6312</v>
      </c>
      <c r="G14" s="31">
        <f>419+424+300</f>
        <v>1143</v>
      </c>
      <c r="H14" s="31">
        <f>81+75+70+67+19</f>
        <v>312</v>
      </c>
    </row>
    <row r="15" spans="1:8" ht="15.75">
      <c r="A15" s="45" t="s">
        <v>5</v>
      </c>
      <c r="B15" s="33">
        <f>SUM(C15:H15)</f>
        <v>8153</v>
      </c>
      <c r="C15" s="31">
        <f>92+87+82+72+62</f>
        <v>395</v>
      </c>
      <c r="D15" s="32">
        <v>0</v>
      </c>
      <c r="E15" s="31">
        <f>1068+1010+903+768+606</f>
        <v>4355</v>
      </c>
      <c r="F15" s="31">
        <f>893+792+713+549+423</f>
        <v>3370</v>
      </c>
      <c r="G15" s="32">
        <v>0</v>
      </c>
      <c r="H15" s="31">
        <f>11*3</f>
        <v>33</v>
      </c>
    </row>
    <row r="16" spans="1:8" ht="15.75">
      <c r="A16" s="45" t="s">
        <v>6</v>
      </c>
      <c r="B16" s="33">
        <f>SUM(C16:H16)</f>
        <v>3534</v>
      </c>
      <c r="C16" s="31">
        <f>42+39+38+35+35</f>
        <v>189</v>
      </c>
      <c r="D16" s="32">
        <v>0</v>
      </c>
      <c r="E16" s="31">
        <f>572+568+527+485+455</f>
        <v>2607</v>
      </c>
      <c r="F16" s="31">
        <f>319+193+93+68+65</f>
        <v>738</v>
      </c>
      <c r="G16" s="32">
        <v>0</v>
      </c>
      <c r="H16" s="32">
        <v>0</v>
      </c>
    </row>
    <row r="17" spans="1:8" ht="15.75">
      <c r="A17" s="46" t="s">
        <v>7</v>
      </c>
      <c r="B17" s="33">
        <f>SUM(C17:H17)</f>
        <v>1245</v>
      </c>
      <c r="C17" s="30">
        <f>32+30+26+24+10</f>
        <v>122</v>
      </c>
      <c r="D17" s="32">
        <v>0</v>
      </c>
      <c r="E17" s="30">
        <f>387+277+210+124</f>
        <v>998</v>
      </c>
      <c r="F17" s="30">
        <f>44+39+26+11+5</f>
        <v>125</v>
      </c>
      <c r="G17" s="32">
        <v>0</v>
      </c>
      <c r="H17" s="32">
        <v>0</v>
      </c>
    </row>
    <row r="18" spans="1:8" ht="15.75">
      <c r="A18" s="4"/>
      <c r="B18" s="14"/>
      <c r="C18" s="14"/>
      <c r="D18" s="14"/>
      <c r="E18" s="14"/>
      <c r="F18" s="14"/>
      <c r="G18" s="14"/>
      <c r="H18" s="14"/>
    </row>
    <row r="19" spans="1:8" ht="46.5" customHeight="1">
      <c r="A19" s="39" t="s">
        <v>71</v>
      </c>
      <c r="B19" s="39"/>
      <c r="C19" s="39"/>
      <c r="D19" s="39"/>
      <c r="E19" s="39"/>
      <c r="F19" s="39"/>
      <c r="G19" s="39"/>
      <c r="H19" s="39"/>
    </row>
    <row r="20" spans="1:8" ht="52.5" customHeight="1">
      <c r="A20" s="39" t="s">
        <v>72</v>
      </c>
      <c r="B20" s="39"/>
      <c r="C20" s="39"/>
      <c r="D20" s="39"/>
      <c r="E20" s="39"/>
      <c r="F20" s="39"/>
      <c r="G20" s="39"/>
      <c r="H20" s="39"/>
    </row>
    <row r="21" spans="1:8" ht="15.75">
      <c r="A21" s="4"/>
      <c r="B21" s="4"/>
      <c r="C21" s="4"/>
      <c r="D21" s="6"/>
      <c r="E21" s="6"/>
      <c r="F21" s="6"/>
      <c r="G21" s="4"/>
      <c r="H21" s="4"/>
    </row>
    <row r="22" spans="1:8" ht="15.75">
      <c r="A22" s="38" t="s">
        <v>10</v>
      </c>
      <c r="B22" s="38"/>
      <c r="C22" s="38"/>
      <c r="D22" s="38"/>
      <c r="E22" s="38"/>
      <c r="F22" s="38"/>
      <c r="G22" s="15"/>
      <c r="H22" s="4"/>
    </row>
    <row r="23" spans="1:8" ht="15.75">
      <c r="A23" s="15"/>
      <c r="B23" s="15"/>
      <c r="C23" s="15"/>
      <c r="D23" s="15"/>
      <c r="E23" s="15"/>
      <c r="F23" s="15"/>
      <c r="G23" s="15"/>
      <c r="H23" s="4"/>
    </row>
  </sheetData>
  <sheetProtection/>
  <mergeCells count="3">
    <mergeCell ref="A22:F22"/>
    <mergeCell ref="A19:H19"/>
    <mergeCell ref="A20:H20"/>
  </mergeCells>
  <printOptions/>
  <pageMargins left="0.7" right="0.7" top="0.75" bottom="0.75" header="0.3" footer="0.3"/>
  <pageSetup fitToHeight="1" fitToWidth="1" horizontalDpi="600" verticalDpi="600" orientation="landscape" scale="94" r:id="rId1"/>
</worksheet>
</file>

<file path=xl/worksheets/sheet7.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A1" sqref="A1"/>
    </sheetView>
  </sheetViews>
  <sheetFormatPr defaultColWidth="12.77734375" defaultRowHeight="15.75"/>
  <cols>
    <col min="1" max="1" width="22.77734375" style="0" customWidth="1"/>
  </cols>
  <sheetData>
    <row r="1" spans="1:9" ht="23.25">
      <c r="A1" s="16" t="s">
        <v>11</v>
      </c>
      <c r="B1" s="5"/>
      <c r="C1" s="4"/>
      <c r="D1" s="6"/>
      <c r="E1" s="6"/>
      <c r="F1" s="6"/>
      <c r="G1" s="4"/>
      <c r="H1" s="4"/>
      <c r="I1" s="4"/>
    </row>
    <row r="2" spans="1:9" ht="20.25">
      <c r="A2" s="16" t="s">
        <v>73</v>
      </c>
      <c r="B2" s="5"/>
      <c r="C2" s="4"/>
      <c r="D2" s="6"/>
      <c r="E2" s="6"/>
      <c r="F2" s="6"/>
      <c r="G2" s="4"/>
      <c r="H2" s="4"/>
      <c r="I2" s="4"/>
    </row>
    <row r="3" spans="1:9" ht="20.25">
      <c r="A3" s="17" t="s">
        <v>0</v>
      </c>
      <c r="B3" s="7"/>
      <c r="C3" s="4"/>
      <c r="D3" s="4"/>
      <c r="E3" s="4"/>
      <c r="F3" s="4"/>
      <c r="G3" s="4"/>
      <c r="I3" s="4"/>
    </row>
    <row r="4" spans="1:9" ht="15.75">
      <c r="A4" s="4"/>
      <c r="B4" s="8"/>
      <c r="C4" s="4"/>
      <c r="D4" s="4"/>
      <c r="E4" s="9" t="s">
        <v>1</v>
      </c>
      <c r="F4" s="4" t="s">
        <v>1</v>
      </c>
      <c r="G4" s="4"/>
      <c r="H4" s="4"/>
      <c r="I4" s="4"/>
    </row>
    <row r="5" spans="1:9" ht="72">
      <c r="A5" s="19" t="s">
        <v>12</v>
      </c>
      <c r="B5" s="20" t="s">
        <v>2</v>
      </c>
      <c r="C5" s="21" t="s">
        <v>13</v>
      </c>
      <c r="D5" s="21" t="s">
        <v>14</v>
      </c>
      <c r="E5" s="21" t="s">
        <v>15</v>
      </c>
      <c r="F5" s="21" t="s">
        <v>17</v>
      </c>
      <c r="G5" s="21" t="s">
        <v>9</v>
      </c>
      <c r="H5" s="21" t="s">
        <v>18</v>
      </c>
      <c r="I5" s="4"/>
    </row>
    <row r="6" spans="1:9" ht="15.75">
      <c r="A6" s="4"/>
      <c r="B6" s="10"/>
      <c r="C6" s="11"/>
      <c r="D6" s="11"/>
      <c r="E6" s="11"/>
      <c r="F6" s="11"/>
      <c r="G6" s="11"/>
      <c r="H6" s="11"/>
      <c r="I6" s="4"/>
    </row>
    <row r="7" spans="1:9" ht="15.75">
      <c r="A7" s="12" t="s">
        <v>2</v>
      </c>
      <c r="B7" s="29">
        <v>74341</v>
      </c>
      <c r="C7" s="29">
        <v>4416</v>
      </c>
      <c r="D7" s="29">
        <v>4808</v>
      </c>
      <c r="E7" s="29">
        <v>21984</v>
      </c>
      <c r="F7" s="29">
        <v>37076</v>
      </c>
      <c r="G7" s="29">
        <v>4382</v>
      </c>
      <c r="H7" s="29">
        <v>1675</v>
      </c>
      <c r="I7" s="4"/>
    </row>
    <row r="8" spans="1:9" ht="15.75">
      <c r="A8" s="44" t="s">
        <v>76</v>
      </c>
      <c r="B8" s="29">
        <f aca="true" t="shared" si="0" ref="B8:B13">H8+G8+F8+E8+D8+C8</f>
        <v>5398</v>
      </c>
      <c r="C8" s="29">
        <v>492</v>
      </c>
      <c r="D8" s="29">
        <v>369</v>
      </c>
      <c r="E8" s="29">
        <v>1362</v>
      </c>
      <c r="F8" s="29">
        <v>2515</v>
      </c>
      <c r="G8" s="29">
        <v>522</v>
      </c>
      <c r="H8" s="29">
        <v>138</v>
      </c>
      <c r="I8" s="4"/>
    </row>
    <row r="9" spans="1:9" ht="15.75">
      <c r="A9" s="44" t="s">
        <v>70</v>
      </c>
      <c r="B9" s="29">
        <f t="shared" si="0"/>
        <v>5712</v>
      </c>
      <c r="C9" s="29">
        <v>467</v>
      </c>
      <c r="D9" s="29">
        <v>370</v>
      </c>
      <c r="E9" s="29">
        <v>1309</v>
      </c>
      <c r="F9" s="29">
        <v>2897</v>
      </c>
      <c r="G9" s="29">
        <v>527</v>
      </c>
      <c r="H9" s="29">
        <v>142</v>
      </c>
      <c r="I9" s="4"/>
    </row>
    <row r="10" spans="1:9" ht="15.75">
      <c r="A10" s="44" t="s">
        <v>65</v>
      </c>
      <c r="B10" s="29">
        <f t="shared" si="0"/>
        <v>5584</v>
      </c>
      <c r="C10" s="29">
        <v>433</v>
      </c>
      <c r="D10" s="29">
        <v>370</v>
      </c>
      <c r="E10" s="29">
        <v>1276</v>
      </c>
      <c r="F10" s="29">
        <v>2830</v>
      </c>
      <c r="G10" s="29">
        <v>533</v>
      </c>
      <c r="H10" s="29">
        <v>142</v>
      </c>
      <c r="I10" s="4"/>
    </row>
    <row r="11" spans="1:9" ht="15.75">
      <c r="A11" s="44" t="s">
        <v>56</v>
      </c>
      <c r="B11" s="29">
        <f t="shared" si="0"/>
        <v>5440</v>
      </c>
      <c r="C11" s="29">
        <v>395</v>
      </c>
      <c r="D11" s="29">
        <v>372</v>
      </c>
      <c r="E11" s="29">
        <v>1233</v>
      </c>
      <c r="F11" s="29">
        <v>2761</v>
      </c>
      <c r="G11" s="29">
        <v>539</v>
      </c>
      <c r="H11" s="29">
        <v>140</v>
      </c>
      <c r="I11" s="4"/>
    </row>
    <row r="12" spans="1:9" ht="15.75">
      <c r="A12" s="44" t="s">
        <v>49</v>
      </c>
      <c r="B12" s="29">
        <f t="shared" si="0"/>
        <v>5207</v>
      </c>
      <c r="C12" s="29">
        <v>353</v>
      </c>
      <c r="D12" s="29">
        <v>364</v>
      </c>
      <c r="E12" s="29">
        <v>1171</v>
      </c>
      <c r="F12" s="29">
        <v>2636</v>
      </c>
      <c r="G12" s="29">
        <v>545</v>
      </c>
      <c r="H12" s="29">
        <v>138</v>
      </c>
      <c r="I12" s="4"/>
    </row>
    <row r="13" spans="1:9" ht="15.75">
      <c r="A13" s="45" t="s">
        <v>74</v>
      </c>
      <c r="B13" s="33">
        <f t="shared" si="0"/>
        <v>21652</v>
      </c>
      <c r="C13" s="29">
        <v>1206</v>
      </c>
      <c r="D13" s="29">
        <v>1890</v>
      </c>
      <c r="E13" s="29">
        <v>5166</v>
      </c>
      <c r="F13" s="29">
        <v>11130</v>
      </c>
      <c r="G13" s="29">
        <v>1716</v>
      </c>
      <c r="H13" s="29">
        <v>544</v>
      </c>
      <c r="I13" s="4"/>
    </row>
    <row r="14" spans="1:9" ht="15.75">
      <c r="A14" s="45" t="s">
        <v>35</v>
      </c>
      <c r="B14" s="33">
        <f>H14+F14+E14+D14+C14</f>
        <v>13640</v>
      </c>
      <c r="C14" s="29">
        <v>502</v>
      </c>
      <c r="D14" s="29">
        <v>1031</v>
      </c>
      <c r="E14" s="29">
        <v>4329</v>
      </c>
      <c r="F14" s="29">
        <v>7398</v>
      </c>
      <c r="G14" s="34">
        <v>0</v>
      </c>
      <c r="H14" s="29">
        <v>380</v>
      </c>
      <c r="I14" s="4"/>
    </row>
    <row r="15" spans="1:9" ht="15.75">
      <c r="A15" s="45" t="s">
        <v>36</v>
      </c>
      <c r="B15" s="33">
        <f>H15+F15+E15+D15+C15</f>
        <v>7409</v>
      </c>
      <c r="C15" s="29">
        <v>317</v>
      </c>
      <c r="D15" s="29">
        <v>42</v>
      </c>
      <c r="E15" s="29">
        <v>3289</v>
      </c>
      <c r="F15" s="29">
        <v>3710</v>
      </c>
      <c r="G15" s="34">
        <v>0</v>
      </c>
      <c r="H15" s="29">
        <v>51</v>
      </c>
      <c r="I15" s="4"/>
    </row>
    <row r="16" spans="1:9" ht="15.75">
      <c r="A16" s="45" t="s">
        <v>37</v>
      </c>
      <c r="B16" s="33">
        <f>+F16+E16+C16</f>
        <v>3225</v>
      </c>
      <c r="C16" s="29">
        <v>154</v>
      </c>
      <c r="D16" s="34">
        <v>0</v>
      </c>
      <c r="E16" s="29">
        <v>2033</v>
      </c>
      <c r="F16" s="29">
        <v>1038</v>
      </c>
      <c r="G16" s="34">
        <v>0</v>
      </c>
      <c r="H16" s="34">
        <v>0</v>
      </c>
      <c r="I16" s="4"/>
    </row>
    <row r="17" spans="1:9" ht="15.75">
      <c r="A17" s="46" t="s">
        <v>38</v>
      </c>
      <c r="B17" s="35">
        <f>+F17+E17+C17</f>
        <v>1074</v>
      </c>
      <c r="C17" s="35">
        <v>97</v>
      </c>
      <c r="D17" s="34">
        <v>0</v>
      </c>
      <c r="E17" s="35">
        <v>816</v>
      </c>
      <c r="F17" s="35">
        <v>161</v>
      </c>
      <c r="G17" s="34">
        <v>0</v>
      </c>
      <c r="H17" s="34">
        <v>0</v>
      </c>
      <c r="I17" s="4"/>
    </row>
    <row r="18" spans="1:9" ht="15.75">
      <c r="A18" s="4"/>
      <c r="B18" s="4"/>
      <c r="C18" s="4"/>
      <c r="D18" s="14"/>
      <c r="E18" s="4"/>
      <c r="F18" s="4"/>
      <c r="G18" s="14"/>
      <c r="H18" s="14"/>
      <c r="I18" s="4"/>
    </row>
    <row r="19" spans="1:9" ht="46.5" customHeight="1">
      <c r="A19" s="39" t="s">
        <v>77</v>
      </c>
      <c r="B19" s="39"/>
      <c r="C19" s="39"/>
      <c r="D19" s="39"/>
      <c r="E19" s="39"/>
      <c r="F19" s="39"/>
      <c r="G19" s="39"/>
      <c r="H19" s="39"/>
      <c r="I19" s="4"/>
    </row>
    <row r="20" spans="1:9" ht="51.75" customHeight="1">
      <c r="A20" s="39" t="s">
        <v>78</v>
      </c>
      <c r="B20" s="39"/>
      <c r="C20" s="39"/>
      <c r="D20" s="39"/>
      <c r="E20" s="39"/>
      <c r="F20" s="39"/>
      <c r="G20" s="39"/>
      <c r="H20" s="39"/>
      <c r="I20" s="4"/>
    </row>
    <row r="21" spans="1:9" ht="15.75">
      <c r="A21" s="4"/>
      <c r="B21" s="4"/>
      <c r="C21" s="4"/>
      <c r="D21" s="6"/>
      <c r="E21" s="6"/>
      <c r="F21" s="6"/>
      <c r="G21" s="4"/>
      <c r="H21" s="4"/>
      <c r="I21" s="4"/>
    </row>
    <row r="22" spans="1:9" ht="15.75">
      <c r="A22" s="38" t="s">
        <v>75</v>
      </c>
      <c r="B22" s="38"/>
      <c r="C22" s="38"/>
      <c r="D22" s="38"/>
      <c r="E22" s="38"/>
      <c r="F22" s="38"/>
      <c r="G22" s="15"/>
      <c r="H22" s="4"/>
      <c r="I22" s="4"/>
    </row>
    <row r="23" spans="1:9" ht="15.75">
      <c r="A23" s="15"/>
      <c r="B23" s="15"/>
      <c r="C23" s="15"/>
      <c r="D23" s="15"/>
      <c r="E23" s="15"/>
      <c r="F23" s="15"/>
      <c r="G23" s="15"/>
      <c r="H23" s="4"/>
      <c r="I23" s="4"/>
    </row>
    <row r="24" spans="1:9" ht="15.75">
      <c r="A24" s="4"/>
      <c r="B24" s="4"/>
      <c r="C24" s="4"/>
      <c r="D24" s="6"/>
      <c r="E24" s="6"/>
      <c r="F24" s="6"/>
      <c r="G24" s="4"/>
      <c r="H24" s="4"/>
      <c r="I24" s="4"/>
    </row>
  </sheetData>
  <sheetProtection/>
  <mergeCells count="3">
    <mergeCell ref="A22:F22"/>
    <mergeCell ref="A19:H19"/>
    <mergeCell ref="A20:H20"/>
  </mergeCells>
  <printOptions/>
  <pageMargins left="0.7" right="0.7" top="0.75" bottom="0.75" header="0.3" footer="0.3"/>
  <pageSetup fitToHeight="1" fitToWidth="1" horizontalDpi="600" verticalDpi="600" orientation="landscape" scale="94" r:id="rId1"/>
</worksheet>
</file>

<file path=xl/worksheets/sheet8.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selection activeCell="A1" sqref="A1"/>
    </sheetView>
  </sheetViews>
  <sheetFormatPr defaultColWidth="12.77734375" defaultRowHeight="15.75"/>
  <cols>
    <col min="1" max="1" width="22.77734375" style="0" customWidth="1"/>
  </cols>
  <sheetData>
    <row r="1" spans="1:9" ht="23.25">
      <c r="A1" s="16" t="s">
        <v>11</v>
      </c>
      <c r="B1" s="5"/>
      <c r="C1" s="4"/>
      <c r="D1" s="6"/>
      <c r="E1" s="6"/>
      <c r="F1" s="6"/>
      <c r="G1" s="4"/>
      <c r="H1" s="4"/>
      <c r="I1" s="4"/>
    </row>
    <row r="2" spans="1:9" ht="20.25">
      <c r="A2" s="16" t="s">
        <v>79</v>
      </c>
      <c r="B2" s="5"/>
      <c r="C2" s="4"/>
      <c r="D2" s="6"/>
      <c r="E2" s="6"/>
      <c r="F2" s="6"/>
      <c r="G2" s="4"/>
      <c r="H2" s="4"/>
      <c r="I2" s="4"/>
    </row>
    <row r="3" spans="1:9" ht="20.25">
      <c r="A3" s="17" t="s">
        <v>0</v>
      </c>
      <c r="B3" s="7"/>
      <c r="C3" s="4"/>
      <c r="D3" s="4"/>
      <c r="E3" s="4"/>
      <c r="F3" s="4"/>
      <c r="G3" s="4"/>
      <c r="I3" s="4"/>
    </row>
    <row r="4" spans="1:9" ht="15.75">
      <c r="A4" s="4"/>
      <c r="B4" s="8"/>
      <c r="C4" s="4"/>
      <c r="D4" s="4"/>
      <c r="E4" s="9" t="s">
        <v>1</v>
      </c>
      <c r="F4" s="4" t="s">
        <v>1</v>
      </c>
      <c r="G4" s="4"/>
      <c r="H4" s="4"/>
      <c r="I4" s="4"/>
    </row>
    <row r="5" spans="1:9" ht="72">
      <c r="A5" s="19" t="s">
        <v>12</v>
      </c>
      <c r="B5" s="20" t="s">
        <v>2</v>
      </c>
      <c r="C5" s="21" t="s">
        <v>13</v>
      </c>
      <c r="D5" s="21" t="s">
        <v>14</v>
      </c>
      <c r="E5" s="21" t="s">
        <v>15</v>
      </c>
      <c r="F5" s="21" t="s">
        <v>17</v>
      </c>
      <c r="G5" s="21" t="s">
        <v>9</v>
      </c>
      <c r="H5" s="21" t="s">
        <v>18</v>
      </c>
      <c r="I5" s="4"/>
    </row>
    <row r="6" spans="1:9" ht="15.75">
      <c r="A6" s="4"/>
      <c r="B6" s="10"/>
      <c r="C6" s="11"/>
      <c r="D6" s="11"/>
      <c r="E6" s="11"/>
      <c r="F6" s="11"/>
      <c r="G6" s="11"/>
      <c r="H6" s="11"/>
      <c r="I6" s="4"/>
    </row>
    <row r="7" spans="1:9" ht="15.75">
      <c r="A7" s="12" t="s">
        <v>2</v>
      </c>
      <c r="B7" s="29">
        <v>72142</v>
      </c>
      <c r="C7" s="29">
        <v>4147</v>
      </c>
      <c r="D7" s="29">
        <v>5452</v>
      </c>
      <c r="E7" s="29">
        <v>17256</v>
      </c>
      <c r="F7" s="29">
        <v>38539</v>
      </c>
      <c r="G7" s="29">
        <v>4893</v>
      </c>
      <c r="H7" s="29">
        <v>1855</v>
      </c>
      <c r="I7" s="4"/>
    </row>
    <row r="8" spans="1:9" ht="15.75">
      <c r="A8" s="44" t="s">
        <v>81</v>
      </c>
      <c r="B8" s="29">
        <f aca="true" t="shared" si="0" ref="B8:B13">H8+G8+F8+E8+D8+C8</f>
        <v>5044</v>
      </c>
      <c r="C8" s="29">
        <v>485</v>
      </c>
      <c r="D8" s="29">
        <v>358</v>
      </c>
      <c r="E8" s="29">
        <v>1045</v>
      </c>
      <c r="F8" s="29">
        <v>2515</v>
      </c>
      <c r="G8" s="29">
        <v>511</v>
      </c>
      <c r="H8" s="29">
        <v>130</v>
      </c>
      <c r="I8" s="4"/>
    </row>
    <row r="9" spans="1:9" ht="15.75">
      <c r="A9" s="44" t="s">
        <v>76</v>
      </c>
      <c r="B9" s="29">
        <f t="shared" si="0"/>
        <v>5150</v>
      </c>
      <c r="C9" s="29">
        <v>457</v>
      </c>
      <c r="D9" s="29">
        <v>365</v>
      </c>
      <c r="E9" s="29">
        <v>1048</v>
      </c>
      <c r="F9" s="29">
        <v>2616</v>
      </c>
      <c r="G9" s="29">
        <v>522</v>
      </c>
      <c r="H9" s="29">
        <v>142</v>
      </c>
      <c r="I9" s="4"/>
    </row>
    <row r="10" spans="1:9" ht="15.75">
      <c r="A10" s="44" t="s">
        <v>70</v>
      </c>
      <c r="B10" s="29">
        <f t="shared" si="0"/>
        <v>4956</v>
      </c>
      <c r="C10" s="29">
        <v>429</v>
      </c>
      <c r="D10" s="29">
        <v>365</v>
      </c>
      <c r="E10" s="29">
        <v>982</v>
      </c>
      <c r="F10" s="29">
        <v>2509</v>
      </c>
      <c r="G10" s="29">
        <v>527</v>
      </c>
      <c r="H10" s="29">
        <v>144</v>
      </c>
      <c r="I10" s="4"/>
    </row>
    <row r="11" spans="1:9" ht="15.75">
      <c r="A11" s="44" t="s">
        <v>65</v>
      </c>
      <c r="B11" s="29">
        <f t="shared" si="0"/>
        <v>5193</v>
      </c>
      <c r="C11" s="29">
        <v>395</v>
      </c>
      <c r="D11" s="29">
        <v>365</v>
      </c>
      <c r="E11" s="29">
        <v>968</v>
      </c>
      <c r="F11" s="29">
        <v>2787</v>
      </c>
      <c r="G11" s="29">
        <v>533</v>
      </c>
      <c r="H11" s="29">
        <v>145</v>
      </c>
      <c r="I11" s="4"/>
    </row>
    <row r="12" spans="1:9" ht="15.75">
      <c r="A12" s="44" t="s">
        <v>56</v>
      </c>
      <c r="B12" s="29">
        <f t="shared" si="0"/>
        <v>5039</v>
      </c>
      <c r="C12" s="29">
        <v>357</v>
      </c>
      <c r="D12" s="29">
        <v>365</v>
      </c>
      <c r="E12" s="29">
        <v>941</v>
      </c>
      <c r="F12" s="29">
        <v>2695</v>
      </c>
      <c r="G12" s="29">
        <v>539</v>
      </c>
      <c r="H12" s="29">
        <v>142</v>
      </c>
      <c r="I12" s="4"/>
    </row>
    <row r="13" spans="1:9" ht="15.75">
      <c r="A13" s="45" t="s">
        <v>80</v>
      </c>
      <c r="B13" s="33">
        <f t="shared" si="0"/>
        <v>21732</v>
      </c>
      <c r="C13" s="29">
        <v>1212</v>
      </c>
      <c r="D13" s="29">
        <v>1838</v>
      </c>
      <c r="E13" s="29">
        <v>3953</v>
      </c>
      <c r="F13" s="29">
        <v>11858</v>
      </c>
      <c r="G13" s="29">
        <v>2261</v>
      </c>
      <c r="H13" s="29">
        <v>610</v>
      </c>
      <c r="I13" s="4"/>
    </row>
    <row r="14" spans="1:9" ht="15.75">
      <c r="A14" s="45" t="s">
        <v>44</v>
      </c>
      <c r="B14" s="33">
        <f>H14+F14+E14+D14+C14</f>
        <v>13619</v>
      </c>
      <c r="C14" s="29">
        <v>444</v>
      </c>
      <c r="D14" s="29">
        <v>1585</v>
      </c>
      <c r="E14" s="29">
        <v>3344</v>
      </c>
      <c r="F14" s="29">
        <v>7828</v>
      </c>
      <c r="G14" s="34">
        <v>0</v>
      </c>
      <c r="H14" s="29">
        <v>418</v>
      </c>
      <c r="I14" s="4"/>
    </row>
    <row r="15" spans="1:9" ht="15.75">
      <c r="A15" s="45" t="s">
        <v>45</v>
      </c>
      <c r="B15" s="33">
        <f>H15+F15+E15+D15+C15</f>
        <v>7279</v>
      </c>
      <c r="C15" s="29">
        <v>229</v>
      </c>
      <c r="D15" s="29">
        <v>211</v>
      </c>
      <c r="E15" s="29">
        <v>2540</v>
      </c>
      <c r="F15" s="29">
        <v>4175</v>
      </c>
      <c r="G15" s="34">
        <v>0</v>
      </c>
      <c r="H15" s="29">
        <v>124</v>
      </c>
      <c r="I15" s="4"/>
    </row>
    <row r="16" spans="1:9" ht="15.75">
      <c r="A16" s="45" t="s">
        <v>46</v>
      </c>
      <c r="B16" s="33">
        <f>+F16+E16+C16</f>
        <v>3197</v>
      </c>
      <c r="C16" s="29">
        <v>100</v>
      </c>
      <c r="D16" s="34">
        <v>0</v>
      </c>
      <c r="E16" s="29">
        <v>1689</v>
      </c>
      <c r="F16" s="29">
        <v>1408</v>
      </c>
      <c r="G16" s="34">
        <v>0</v>
      </c>
      <c r="H16" s="34">
        <v>0</v>
      </c>
      <c r="I16" s="4"/>
    </row>
    <row r="17" spans="1:9" ht="15.75">
      <c r="A17" s="46" t="s">
        <v>47</v>
      </c>
      <c r="B17" s="35">
        <f>+F17+E17+C17</f>
        <v>933</v>
      </c>
      <c r="C17" s="35">
        <v>39</v>
      </c>
      <c r="D17" s="34">
        <v>0</v>
      </c>
      <c r="E17" s="35">
        <v>746</v>
      </c>
      <c r="F17" s="35">
        <v>148</v>
      </c>
      <c r="G17" s="34">
        <v>0</v>
      </c>
      <c r="H17" s="34">
        <v>0</v>
      </c>
      <c r="I17" s="4"/>
    </row>
    <row r="18" spans="1:9" ht="15.75">
      <c r="A18" s="4"/>
      <c r="B18" s="4"/>
      <c r="C18" s="4"/>
      <c r="D18" s="14"/>
      <c r="E18" s="4"/>
      <c r="F18" s="4"/>
      <c r="G18" s="14"/>
      <c r="H18" s="14"/>
      <c r="I18" s="4"/>
    </row>
    <row r="19" spans="1:9" ht="51" customHeight="1">
      <c r="A19" s="39" t="s">
        <v>82</v>
      </c>
      <c r="B19" s="39"/>
      <c r="C19" s="39"/>
      <c r="D19" s="39"/>
      <c r="E19" s="39"/>
      <c r="F19" s="39"/>
      <c r="G19" s="39"/>
      <c r="H19" s="39"/>
      <c r="I19" s="4"/>
    </row>
    <row r="20" spans="1:9" ht="51" customHeight="1">
      <c r="A20" s="39" t="s">
        <v>83</v>
      </c>
      <c r="B20" s="39"/>
      <c r="C20" s="39"/>
      <c r="D20" s="39"/>
      <c r="E20" s="39"/>
      <c r="F20" s="39"/>
      <c r="G20" s="39"/>
      <c r="H20" s="39"/>
      <c r="I20" s="4"/>
    </row>
    <row r="21" spans="1:9" ht="15.75">
      <c r="A21" s="4"/>
      <c r="B21" s="4"/>
      <c r="C21" s="4"/>
      <c r="D21" s="6"/>
      <c r="E21" s="6"/>
      <c r="F21" s="6"/>
      <c r="G21" s="4"/>
      <c r="H21" s="4"/>
      <c r="I21" s="4"/>
    </row>
    <row r="22" spans="1:9" ht="32.25" customHeight="1">
      <c r="A22" s="39" t="s">
        <v>85</v>
      </c>
      <c r="B22" s="39"/>
      <c r="C22" s="39"/>
      <c r="D22" s="39"/>
      <c r="E22" s="39"/>
      <c r="F22" s="39"/>
      <c r="G22" s="39"/>
      <c r="H22" s="39"/>
      <c r="I22" s="4"/>
    </row>
    <row r="23" spans="1:9" ht="15.75">
      <c r="A23" s="15" t="s">
        <v>84</v>
      </c>
      <c r="B23" s="15"/>
      <c r="C23" s="15"/>
      <c r="D23" s="15"/>
      <c r="E23" s="15"/>
      <c r="F23" s="15"/>
      <c r="G23" s="15"/>
      <c r="H23" s="4"/>
      <c r="I23" s="4"/>
    </row>
  </sheetData>
  <sheetProtection/>
  <mergeCells count="3">
    <mergeCell ref="A19:H19"/>
    <mergeCell ref="A20:H20"/>
    <mergeCell ref="A22:H22"/>
  </mergeCells>
  <printOptions/>
  <pageMargins left="0.7" right="0.7" top="0.75" bottom="0.75" header="0.3" footer="0.3"/>
  <pageSetup fitToHeight="1" fitToWidth="1" horizontalDpi="600" verticalDpi="600" orientation="landscape" scale="94" r:id="rId1"/>
</worksheet>
</file>

<file path=xl/worksheets/sheet9.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A1" sqref="A1"/>
    </sheetView>
  </sheetViews>
  <sheetFormatPr defaultColWidth="12.77734375" defaultRowHeight="15.75"/>
  <cols>
    <col min="1" max="1" width="22.77734375" style="0" customWidth="1"/>
  </cols>
  <sheetData>
    <row r="1" spans="1:8" ht="23.25">
      <c r="A1" s="16" t="s">
        <v>11</v>
      </c>
      <c r="B1" s="5"/>
      <c r="C1" s="4"/>
      <c r="D1" s="6"/>
      <c r="E1" s="6"/>
      <c r="F1" s="6"/>
      <c r="G1" s="4"/>
      <c r="H1" s="4"/>
    </row>
    <row r="2" spans="1:7" ht="20.25">
      <c r="A2" s="16" t="s">
        <v>86</v>
      </c>
      <c r="B2" s="5"/>
      <c r="C2" s="4"/>
      <c r="D2" s="6"/>
      <c r="E2" s="6"/>
      <c r="F2" s="6"/>
      <c r="G2" s="4"/>
    </row>
    <row r="3" spans="1:8" ht="20.25">
      <c r="A3" s="17" t="s">
        <v>0</v>
      </c>
      <c r="B3" s="7"/>
      <c r="C3" s="4"/>
      <c r="D3" s="4"/>
      <c r="E3" s="4"/>
      <c r="F3" s="4"/>
      <c r="G3" s="4"/>
      <c r="H3" s="4"/>
    </row>
    <row r="4" spans="1:8" ht="15.75">
      <c r="A4" s="4"/>
      <c r="B4" s="8"/>
      <c r="C4" s="4"/>
      <c r="D4" s="4"/>
      <c r="E4" s="9" t="s">
        <v>1</v>
      </c>
      <c r="F4" s="4" t="s">
        <v>1</v>
      </c>
      <c r="G4" s="4"/>
      <c r="H4" s="4"/>
    </row>
    <row r="5" spans="1:8" ht="72">
      <c r="A5" s="19" t="s">
        <v>12</v>
      </c>
      <c r="B5" s="20" t="s">
        <v>2</v>
      </c>
      <c r="C5" s="21" t="s">
        <v>13</v>
      </c>
      <c r="D5" s="21" t="s">
        <v>14</v>
      </c>
      <c r="E5" s="21" t="s">
        <v>15</v>
      </c>
      <c r="F5" s="21" t="s">
        <v>17</v>
      </c>
      <c r="G5" s="21" t="s">
        <v>9</v>
      </c>
      <c r="H5" s="21" t="s">
        <v>18</v>
      </c>
    </row>
    <row r="6" spans="1:8" ht="15.75">
      <c r="A6" s="4"/>
      <c r="B6" s="10"/>
      <c r="C6" s="11"/>
      <c r="D6" s="11"/>
      <c r="E6" s="11"/>
      <c r="F6" s="11"/>
      <c r="G6" s="4"/>
      <c r="H6" s="4"/>
    </row>
    <row r="7" spans="1:8" ht="15.75">
      <c r="A7" s="12" t="s">
        <v>2</v>
      </c>
      <c r="B7" s="29">
        <v>70397</v>
      </c>
      <c r="C7" s="29">
        <v>4259</v>
      </c>
      <c r="D7" s="29">
        <v>5868</v>
      </c>
      <c r="E7" s="29">
        <v>13617</v>
      </c>
      <c r="F7" s="29">
        <v>39455</v>
      </c>
      <c r="G7" s="29">
        <v>5163</v>
      </c>
      <c r="H7" s="29">
        <v>2035</v>
      </c>
    </row>
    <row r="8" spans="1:8" ht="15.75">
      <c r="A8" s="44" t="s">
        <v>88</v>
      </c>
      <c r="B8" s="29">
        <f>SUM(C8:H8)</f>
        <v>4853</v>
      </c>
      <c r="C8" s="29">
        <v>489</v>
      </c>
      <c r="D8" s="29">
        <v>355</v>
      </c>
      <c r="E8" s="29">
        <v>864</v>
      </c>
      <c r="F8" s="29">
        <v>2572</v>
      </c>
      <c r="G8" s="29">
        <v>444</v>
      </c>
      <c r="H8" s="29">
        <v>129</v>
      </c>
    </row>
    <row r="9" spans="1:8" ht="15.75">
      <c r="A9" s="44" t="s">
        <v>81</v>
      </c>
      <c r="B9" s="29">
        <f>SUM(C9:H9)</f>
        <v>4712</v>
      </c>
      <c r="C9" s="29">
        <v>460</v>
      </c>
      <c r="D9" s="29">
        <v>367</v>
      </c>
      <c r="E9" s="29">
        <v>783</v>
      </c>
      <c r="F9" s="29">
        <v>2464</v>
      </c>
      <c r="G9" s="29">
        <v>503</v>
      </c>
      <c r="H9" s="29">
        <v>135</v>
      </c>
    </row>
    <row r="10" spans="1:8" ht="15.75">
      <c r="A10" s="44" t="s">
        <v>76</v>
      </c>
      <c r="B10" s="29">
        <f>SUM(C10:H10)</f>
        <v>4752</v>
      </c>
      <c r="C10" s="29">
        <v>431</v>
      </c>
      <c r="D10" s="29">
        <v>369</v>
      </c>
      <c r="E10" s="29">
        <v>777</v>
      </c>
      <c r="F10" s="29">
        <v>2517</v>
      </c>
      <c r="G10" s="29">
        <v>511</v>
      </c>
      <c r="H10" s="29">
        <v>147</v>
      </c>
    </row>
    <row r="11" spans="1:8" ht="15.75">
      <c r="A11" s="44" t="s">
        <v>70</v>
      </c>
      <c r="B11" s="29">
        <f>SUM(C11:H11)</f>
        <v>4588</v>
      </c>
      <c r="C11" s="29">
        <v>403</v>
      </c>
      <c r="D11" s="29">
        <v>369</v>
      </c>
      <c r="E11" s="29">
        <v>727</v>
      </c>
      <c r="F11" s="29">
        <v>2422</v>
      </c>
      <c r="G11" s="29">
        <v>517</v>
      </c>
      <c r="H11" s="29">
        <v>150</v>
      </c>
    </row>
    <row r="12" spans="1:8" ht="15.75">
      <c r="A12" s="44" t="s">
        <v>65</v>
      </c>
      <c r="B12" s="29">
        <v>4854</v>
      </c>
      <c r="C12" s="29">
        <v>369</v>
      </c>
      <c r="D12" s="29">
        <v>369</v>
      </c>
      <c r="E12" s="29">
        <v>728</v>
      </c>
      <c r="F12" s="29">
        <v>2713</v>
      </c>
      <c r="G12" s="29">
        <v>524</v>
      </c>
      <c r="H12" s="29">
        <v>150</v>
      </c>
    </row>
    <row r="13" spans="1:8" ht="15.75">
      <c r="A13" s="45" t="s">
        <v>87</v>
      </c>
      <c r="B13" s="29">
        <v>21435</v>
      </c>
      <c r="C13" s="29">
        <v>1275</v>
      </c>
      <c r="D13" s="29">
        <v>1852</v>
      </c>
      <c r="E13" s="29">
        <v>3020</v>
      </c>
      <c r="F13" s="29">
        <v>11950</v>
      </c>
      <c r="G13" s="29">
        <v>2664</v>
      </c>
      <c r="H13" s="29">
        <v>673</v>
      </c>
    </row>
    <row r="14" spans="1:8" ht="15.75">
      <c r="A14" s="45" t="s">
        <v>51</v>
      </c>
      <c r="B14" s="29">
        <v>13722</v>
      </c>
      <c r="C14" s="29">
        <v>478</v>
      </c>
      <c r="D14" s="29">
        <v>1828</v>
      </c>
      <c r="E14" s="29">
        <v>2509</v>
      </c>
      <c r="F14" s="29">
        <v>8454</v>
      </c>
      <c r="G14" s="34">
        <v>0</v>
      </c>
      <c r="H14" s="29">
        <v>454</v>
      </c>
    </row>
    <row r="15" spans="1:8" ht="15.75">
      <c r="A15" s="45" t="s">
        <v>52</v>
      </c>
      <c r="B15" s="29">
        <f>SUM(C15:H15)</f>
        <v>7017</v>
      </c>
      <c r="C15" s="29">
        <v>211</v>
      </c>
      <c r="D15" s="29">
        <v>359</v>
      </c>
      <c r="E15" s="29">
        <v>1930</v>
      </c>
      <c r="F15" s="29">
        <v>4331</v>
      </c>
      <c r="G15" s="34">
        <v>0</v>
      </c>
      <c r="H15" s="29">
        <v>186</v>
      </c>
    </row>
    <row r="16" spans="1:8" ht="15.75">
      <c r="A16" s="45" t="s">
        <v>53</v>
      </c>
      <c r="B16" s="29">
        <f>SUM(C16:H16)</f>
        <v>3447</v>
      </c>
      <c r="C16" s="29">
        <v>102</v>
      </c>
      <c r="D16" s="34">
        <v>0</v>
      </c>
      <c r="E16" s="29">
        <v>1478</v>
      </c>
      <c r="F16" s="29">
        <v>1856</v>
      </c>
      <c r="G16" s="34">
        <v>0</v>
      </c>
      <c r="H16" s="29">
        <v>11</v>
      </c>
    </row>
    <row r="17" spans="1:8" ht="15.75">
      <c r="A17" s="46" t="s">
        <v>54</v>
      </c>
      <c r="B17" s="29">
        <v>1017</v>
      </c>
      <c r="C17" s="35">
        <v>42</v>
      </c>
      <c r="D17" s="34">
        <v>0</v>
      </c>
      <c r="E17" s="35">
        <v>801</v>
      </c>
      <c r="F17" s="35">
        <v>175</v>
      </c>
      <c r="G17" s="34">
        <v>0</v>
      </c>
      <c r="H17" s="34">
        <v>0</v>
      </c>
    </row>
    <row r="18" spans="1:8" ht="15.75">
      <c r="A18" s="4"/>
      <c r="B18" s="14"/>
      <c r="C18" s="4"/>
      <c r="D18" s="14"/>
      <c r="E18" s="4"/>
      <c r="F18" s="4"/>
      <c r="G18" s="14"/>
      <c r="H18" s="14"/>
    </row>
    <row r="19" spans="1:8" ht="50.25" customHeight="1">
      <c r="A19" s="39" t="s">
        <v>89</v>
      </c>
      <c r="B19" s="39"/>
      <c r="C19" s="39"/>
      <c r="D19" s="39"/>
      <c r="E19" s="39"/>
      <c r="F19" s="39"/>
      <c r="G19" s="39"/>
      <c r="H19" s="39"/>
    </row>
    <row r="20" spans="1:8" ht="55.5" customHeight="1">
      <c r="A20" s="40" t="s">
        <v>90</v>
      </c>
      <c r="B20" s="40"/>
      <c r="C20" s="40"/>
      <c r="D20" s="40"/>
      <c r="E20" s="40"/>
      <c r="F20" s="40"/>
      <c r="G20" s="40"/>
      <c r="H20" s="40"/>
    </row>
    <row r="21" spans="1:8" ht="15.75">
      <c r="A21" s="4"/>
      <c r="B21" s="4"/>
      <c r="C21" s="4"/>
      <c r="D21" s="6"/>
      <c r="E21" s="6"/>
      <c r="F21" s="6"/>
      <c r="G21" s="11"/>
      <c r="H21" s="11"/>
    </row>
    <row r="22" spans="1:8" ht="33" customHeight="1">
      <c r="A22" s="39" t="s">
        <v>91</v>
      </c>
      <c r="B22" s="39"/>
      <c r="C22" s="39"/>
      <c r="D22" s="39"/>
      <c r="E22" s="39"/>
      <c r="F22" s="39"/>
      <c r="G22" s="39"/>
      <c r="H22" s="39"/>
    </row>
    <row r="23" spans="1:8" ht="15.75">
      <c r="A23" s="15" t="s">
        <v>84</v>
      </c>
      <c r="B23" s="15"/>
      <c r="C23" s="15"/>
      <c r="D23" s="15"/>
      <c r="E23" s="15"/>
      <c r="F23" s="15"/>
      <c r="G23" s="36"/>
      <c r="H23" s="11"/>
    </row>
    <row r="24" spans="1:8" ht="15.75">
      <c r="A24" s="4"/>
      <c r="B24" s="4"/>
      <c r="C24" s="4"/>
      <c r="D24" s="6"/>
      <c r="E24" s="6"/>
      <c r="F24" s="6"/>
      <c r="G24" s="11"/>
      <c r="H24" s="11"/>
    </row>
  </sheetData>
  <sheetProtection/>
  <mergeCells count="3">
    <mergeCell ref="A19:H19"/>
    <mergeCell ref="A20:H20"/>
    <mergeCell ref="A22:H22"/>
  </mergeCells>
  <printOptions/>
  <pageMargins left="0.7" right="0.7" top="0.75" bottom="0.75" header="0.3" footer="0.3"/>
  <pageSetup fitToHeight="1" fitToWidth="1" horizontalDpi="600" verticalDpi="600" orientation="landscape"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2019-09-04T19:55:07Z</cp:lastPrinted>
  <dcterms:created xsi:type="dcterms:W3CDTF">2001-08-08T21:15:48Z</dcterms:created>
  <dcterms:modified xsi:type="dcterms:W3CDTF">2019-09-06T13:29:15Z</dcterms:modified>
  <cp:category/>
  <cp:version/>
  <cp:contentType/>
  <cp:contentStatus/>
</cp:coreProperties>
</file>