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45" activeTab="0"/>
  </bookViews>
  <sheets>
    <sheet name="e-31" sheetId="1" r:id="rId1"/>
  </sheets>
  <definedNames>
    <definedName name="_xlnm.Print_Area" localSheetId="0">'e-31'!$A$1:$AB$36</definedName>
    <definedName name="_xlnm.Print_Titles" localSheetId="0">'e-31'!$A:$A</definedName>
  </definedNames>
  <calcPr fullCalcOnLoad="1"/>
</workbook>
</file>

<file path=xl/sharedStrings.xml><?xml version="1.0" encoding="utf-8"?>
<sst xmlns="http://schemas.openxmlformats.org/spreadsheetml/2006/main" count="49" uniqueCount="37">
  <si>
    <t xml:space="preserve">  NYRA Franchise Tax</t>
  </si>
  <si>
    <t xml:space="preserve">    Track License Fees </t>
  </si>
  <si>
    <t xml:space="preserve">    Occupational License Fees</t>
  </si>
  <si>
    <t xml:space="preserve">    Fines</t>
  </si>
  <si>
    <t xml:space="preserve">    Miscellaneous</t>
  </si>
  <si>
    <t xml:space="preserve">    Thoroughbred Tracks</t>
  </si>
  <si>
    <t xml:space="preserve">    Harness Tracks</t>
  </si>
  <si>
    <t>1  Includes Off-Track Betting Corporation.</t>
  </si>
  <si>
    <t>Thoroughbred and Harness Racing Revenue and Attendance</t>
  </si>
  <si>
    <t>Revenues From New York Betting</t>
  </si>
  <si>
    <r>
      <t xml:space="preserve">  State Pari-Mutuel Taxes and Breakage</t>
    </r>
    <r>
      <rPr>
        <vertAlign val="superscript"/>
        <sz val="11"/>
        <rFont val="Arial"/>
        <family val="2"/>
      </rPr>
      <t>1</t>
    </r>
  </si>
  <si>
    <r>
      <t xml:space="preserve">  Uncashed Winning Tickets</t>
    </r>
    <r>
      <rPr>
        <vertAlign val="superscript"/>
        <sz val="11"/>
        <rFont val="Arial"/>
        <family val="2"/>
      </rPr>
      <t>1</t>
    </r>
  </si>
  <si>
    <r>
      <t xml:space="preserve">  Regulatory Fee</t>
    </r>
    <r>
      <rPr>
        <vertAlign val="superscript"/>
        <sz val="11"/>
        <rFont val="Arial"/>
        <family val="2"/>
      </rPr>
      <t>1</t>
    </r>
  </si>
  <si>
    <r>
      <t xml:space="preserve">  State Admission Taxes</t>
    </r>
    <r>
      <rPr>
        <vertAlign val="superscript"/>
        <sz val="11"/>
        <rFont val="Arial"/>
        <family val="2"/>
      </rPr>
      <t>1</t>
    </r>
  </si>
  <si>
    <t>1,353,081a</t>
  </si>
  <si>
    <r>
      <t xml:space="preserve">  License, Fees, and Fines</t>
    </r>
    <r>
      <rPr>
        <vertAlign val="superscript"/>
        <sz val="11"/>
        <rFont val="Arial"/>
        <family val="2"/>
      </rPr>
      <t>1</t>
    </r>
  </si>
  <si>
    <t xml:space="preserve"> </t>
  </si>
  <si>
    <t>a  Includes adjustments for underreported taxes.</t>
  </si>
  <si>
    <r>
      <t xml:space="preserve">    Simulcast and ADW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License Fees</t>
    </r>
  </si>
  <si>
    <r>
      <t xml:space="preserve">    Fingerprint Fees</t>
    </r>
    <r>
      <rPr>
        <vertAlign val="superscript"/>
        <sz val="11"/>
        <rFont val="Arial"/>
        <family val="2"/>
      </rPr>
      <t>3</t>
    </r>
  </si>
  <si>
    <r>
      <t xml:space="preserve">  Attendance at Racetracks</t>
    </r>
    <r>
      <rPr>
        <vertAlign val="superscript"/>
        <sz val="11"/>
        <rFont val="Arial"/>
        <family val="2"/>
      </rPr>
      <t>4</t>
    </r>
  </si>
  <si>
    <t>3  Fingerprint fees are paid over in full to the Federal Bureau of Investigation and the Division of Criminal Justice Services.</t>
  </si>
  <si>
    <t>4  Includes Video Lottery Terminals (VLT) attendance.</t>
  </si>
  <si>
    <t>2  Advanced deposit wagering (ADW) systems.</t>
  </si>
  <si>
    <t>SOURCE:  New York State Gaming Commission.</t>
  </si>
  <si>
    <t>$1,226,108b</t>
  </si>
  <si>
    <t>$1,197,588b</t>
  </si>
  <si>
    <t>b  Includes Video Lottery Terminals (VLT) attendance.</t>
  </si>
  <si>
    <t>X</t>
  </si>
  <si>
    <t>X Not applicable.</t>
  </si>
  <si>
    <t>2000</t>
  </si>
  <si>
    <t xml:space="preserve">                      1994(c)</t>
  </si>
  <si>
    <t>c  State taxes paid by Yonkers Raceway from simulcasts to Connecticut OTB are omitted above in the amount of $130,705 for 1994.</t>
  </si>
  <si>
    <t xml:space="preserve">                      1993(c)</t>
  </si>
  <si>
    <t xml:space="preserve">                      1992(a)</t>
  </si>
  <si>
    <t>NA</t>
  </si>
  <si>
    <t>New York State — 1992-2018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</si>
</sst>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* #,##0_);_(* \(#,##0\);_(* &quot;-&quot;??_);_(@_)"/>
    <numFmt numFmtId="166" formatCode="&quot;$&quot;\ #,##0_);[Red]\(&quot;$&quot;#,##0\)"/>
    <numFmt numFmtId="167" formatCode="[$-409]dddd\,\ mmmm\ d\,\ yyyy"/>
    <numFmt numFmtId="168" formatCode="[$-409]h:mm:ss\ AM/PM"/>
    <numFmt numFmtId="169" formatCode="&quot;$&quot;#,##0.00"/>
    <numFmt numFmtId="170" formatCode="&quot;$&quot;#,##0.0"/>
    <numFmt numFmtId="171" formatCode="0.0"/>
  </numFmts>
  <fonts count="44">
    <font>
      <sz val="12"/>
      <name val="Rockwell"/>
      <family val="0"/>
    </font>
    <font>
      <sz val="10"/>
      <color indexed="8"/>
      <name val="Arial"/>
      <family val="2"/>
    </font>
    <font>
      <sz val="12"/>
      <name val="Clearface Regular"/>
      <family val="1"/>
    </font>
    <font>
      <b/>
      <sz val="12"/>
      <name val="Clearface Regular"/>
      <family val="1"/>
    </font>
    <font>
      <sz val="12"/>
      <name val="Arial"/>
      <family val="2"/>
    </font>
    <font>
      <b/>
      <sz val="12"/>
      <name val="Arial"/>
      <family val="2"/>
    </font>
    <font>
      <b/>
      <sz val="16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name val="Clearface Regular"/>
      <family val="1"/>
    </font>
    <font>
      <vertAlign val="superscript"/>
      <sz val="11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8"/>
      </top>
      <bottom style="thin">
        <color indexed="8"/>
      </bottom>
    </border>
    <border>
      <left/>
      <right/>
      <top/>
      <bottom style="thin"/>
    </border>
    <border>
      <left/>
      <right/>
      <top style="thin"/>
      <bottom/>
    </border>
    <border>
      <left/>
      <right/>
      <top style="thin"/>
      <bottom style="thin"/>
    </border>
  </borders>
  <cellStyleXfs count="61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0" applyNumberFormat="0" applyBorder="0" applyAlignment="0" applyProtection="0"/>
    <xf numFmtId="0" fontId="30" fillId="28" borderId="1" applyNumberFormat="0" applyAlignment="0" applyProtection="0"/>
    <xf numFmtId="0" fontId="31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1" borderId="1" applyNumberFormat="0" applyAlignment="0" applyProtection="0"/>
    <xf numFmtId="0" fontId="38" fillId="0" borderId="6" applyNumberFormat="0" applyFill="0" applyAlignment="0" applyProtection="0"/>
    <xf numFmtId="0" fontId="39" fillId="32" borderId="0" applyNumberFormat="0" applyBorder="0" applyAlignment="0" applyProtection="0"/>
    <xf numFmtId="0" fontId="0" fillId="33" borderId="7" applyNumberFormat="0" applyFont="0" applyAlignment="0" applyProtection="0"/>
    <xf numFmtId="0" fontId="40" fillId="28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7">
    <xf numFmtId="0" fontId="0" fillId="2" borderId="0" xfId="0" applyNumberFormat="1" applyAlignment="1">
      <alignment/>
    </xf>
    <xf numFmtId="0" fontId="2" fillId="2" borderId="0" xfId="0" applyNumberFormat="1" applyFont="1" applyAlignment="1">
      <alignment/>
    </xf>
    <xf numFmtId="0" fontId="3" fillId="2" borderId="0" xfId="0" applyNumberFormat="1" applyFont="1" applyAlignment="1">
      <alignment/>
    </xf>
    <xf numFmtId="0" fontId="4" fillId="2" borderId="0" xfId="0" applyNumberFormat="1" applyFont="1" applyAlignment="1">
      <alignment/>
    </xf>
    <xf numFmtId="0" fontId="5" fillId="2" borderId="0" xfId="0" applyNumberFormat="1" applyFont="1" applyAlignment="1">
      <alignment/>
    </xf>
    <xf numFmtId="0" fontId="6" fillId="2" borderId="0" xfId="0" applyNumberFormat="1" applyFont="1" applyAlignment="1">
      <alignment/>
    </xf>
    <xf numFmtId="0" fontId="7" fillId="2" borderId="10" xfId="0" applyNumberFormat="1" applyFont="1" applyBorder="1" applyAlignment="1">
      <alignment/>
    </xf>
    <xf numFmtId="0" fontId="8" fillId="2" borderId="0" xfId="0" applyNumberFormat="1" applyFont="1" applyAlignment="1">
      <alignment/>
    </xf>
    <xf numFmtId="0" fontId="8" fillId="2" borderId="0" xfId="0" applyNumberFormat="1" applyFont="1" applyAlignment="1">
      <alignment horizontal="right"/>
    </xf>
    <xf numFmtId="0" fontId="9" fillId="2" borderId="0" xfId="0" applyNumberFormat="1" applyFont="1" applyAlignment="1">
      <alignment/>
    </xf>
    <xf numFmtId="164" fontId="8" fillId="2" borderId="0" xfId="0" applyNumberFormat="1" applyFont="1" applyAlignment="1" quotePrefix="1">
      <alignment horizontal="right"/>
    </xf>
    <xf numFmtId="164" fontId="8" fillId="2" borderId="0" xfId="0" applyNumberFormat="1" applyFont="1" applyAlignment="1">
      <alignment horizontal="right"/>
    </xf>
    <xf numFmtId="3" fontId="8" fillId="2" borderId="0" xfId="0" applyNumberFormat="1" applyFont="1" applyAlignment="1">
      <alignment/>
    </xf>
    <xf numFmtId="3" fontId="8" fillId="2" borderId="0" xfId="0" applyNumberFormat="1" applyFont="1" applyAlignment="1">
      <alignment horizontal="right"/>
    </xf>
    <xf numFmtId="3" fontId="8" fillId="2" borderId="11" xfId="0" applyNumberFormat="1" applyFont="1" applyBorder="1" applyAlignment="1">
      <alignment/>
    </xf>
    <xf numFmtId="0" fontId="8" fillId="2" borderId="12" xfId="0" applyNumberFormat="1" applyFont="1" applyBorder="1" applyAlignment="1">
      <alignment/>
    </xf>
    <xf numFmtId="0" fontId="8" fillId="2" borderId="13" xfId="0" applyNumberFormat="1" applyFont="1" applyBorder="1" applyAlignment="1">
      <alignment horizontal="right"/>
    </xf>
    <xf numFmtId="3" fontId="8" fillId="0" borderId="0" xfId="42" applyNumberFormat="1" applyFont="1" applyFill="1" applyAlignment="1">
      <alignment/>
    </xf>
    <xf numFmtId="3" fontId="8" fillId="0" borderId="0" xfId="42" applyNumberFormat="1" applyFont="1" applyFill="1" applyAlignment="1">
      <alignment horizontal="right"/>
    </xf>
    <xf numFmtId="3" fontId="8" fillId="0" borderId="11" xfId="42" applyNumberFormat="1" applyFont="1" applyFill="1" applyBorder="1" applyAlignment="1">
      <alignment/>
    </xf>
    <xf numFmtId="0" fontId="8" fillId="2" borderId="0" xfId="0" applyNumberFormat="1" applyFont="1" applyBorder="1" applyAlignment="1">
      <alignment/>
    </xf>
    <xf numFmtId="164" fontId="8" fillId="0" borderId="0" xfId="42" applyNumberFormat="1" applyFont="1" applyFill="1" applyAlignment="1">
      <alignment/>
    </xf>
    <xf numFmtId="164" fontId="8" fillId="0" borderId="0" xfId="42" applyNumberFormat="1" applyFont="1" applyFill="1" applyAlignment="1">
      <alignment horizontal="right"/>
    </xf>
    <xf numFmtId="164" fontId="8" fillId="0" borderId="0" xfId="0" applyNumberFormat="1" applyFont="1" applyFill="1" applyAlignment="1">
      <alignment/>
    </xf>
    <xf numFmtId="0" fontId="8" fillId="2" borderId="13" xfId="0" applyNumberFormat="1" applyFont="1" applyBorder="1" applyAlignment="1">
      <alignment/>
    </xf>
    <xf numFmtId="164" fontId="8" fillId="2" borderId="0" xfId="0" applyNumberFormat="1" applyFont="1" applyAlignment="1">
      <alignment/>
    </xf>
    <xf numFmtId="0" fontId="2" fillId="2" borderId="12" xfId="0" applyNumberFormat="1" applyFont="1" applyBorder="1" applyAlignment="1">
      <alignment/>
    </xf>
    <xf numFmtId="164" fontId="2" fillId="2" borderId="0" xfId="0" applyNumberFormat="1" applyFont="1" applyAlignment="1">
      <alignment/>
    </xf>
    <xf numFmtId="0" fontId="8" fillId="2" borderId="13" xfId="0" applyNumberFormat="1" applyFont="1" applyBorder="1" applyAlignment="1" quotePrefix="1">
      <alignment horizontal="right"/>
    </xf>
    <xf numFmtId="0" fontId="8" fillId="2" borderId="10" xfId="0" applyNumberFormat="1" applyFont="1" applyBorder="1" applyAlignment="1">
      <alignment/>
    </xf>
    <xf numFmtId="0" fontId="2" fillId="2" borderId="0" xfId="0" applyNumberFormat="1" applyFont="1" applyBorder="1" applyAlignment="1">
      <alignment/>
    </xf>
    <xf numFmtId="0" fontId="8" fillId="2" borderId="10" xfId="0" applyNumberFormat="1" applyFont="1" applyBorder="1" applyAlignment="1" quotePrefix="1">
      <alignment horizontal="right"/>
    </xf>
    <xf numFmtId="3" fontId="8" fillId="2" borderId="11" xfId="0" applyNumberFormat="1" applyFont="1" applyBorder="1" applyAlignment="1">
      <alignment horizontal="right"/>
    </xf>
    <xf numFmtId="164" fontId="8" fillId="2" borderId="0" xfId="0" applyNumberFormat="1" applyFont="1" applyBorder="1" applyAlignment="1" quotePrefix="1">
      <alignment horizontal="right"/>
    </xf>
    <xf numFmtId="0" fontId="8" fillId="2" borderId="10" xfId="0" applyNumberFormat="1" applyFont="1" applyBorder="1" applyAlignment="1">
      <alignment horizontal="right"/>
    </xf>
    <xf numFmtId="0" fontId="8" fillId="2" borderId="11" xfId="0" applyNumberFormat="1" applyFont="1" applyBorder="1" applyAlignment="1">
      <alignment/>
    </xf>
    <xf numFmtId="164" fontId="8" fillId="0" borderId="11" xfId="42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38"/>
  <sheetViews>
    <sheetView tabSelected="1" showOutlineSymbols="0" zoomScalePageLayoutView="0" workbookViewId="0" topLeftCell="A1">
      <selection activeCell="A1" sqref="A1"/>
    </sheetView>
  </sheetViews>
  <sheetFormatPr defaultColWidth="12.77734375" defaultRowHeight="15.75"/>
  <cols>
    <col min="1" max="1" width="30.77734375" style="1" customWidth="1"/>
    <col min="2" max="2" width="11.88671875" style="1" bestFit="1" customWidth="1"/>
    <col min="3" max="3" width="13.77734375" style="1" customWidth="1"/>
    <col min="4" max="16384" width="12.77734375" style="1" customWidth="1"/>
  </cols>
  <sheetData>
    <row r="1" spans="2:22" ht="20.25">
      <c r="B1" s="5" t="s">
        <v>8</v>
      </c>
      <c r="E1" s="5"/>
      <c r="F1" s="5"/>
      <c r="G1" s="5"/>
      <c r="H1" s="5"/>
      <c r="I1" s="5"/>
      <c r="J1" s="5"/>
      <c r="K1" s="5"/>
      <c r="L1" s="3"/>
      <c r="M1" s="3"/>
      <c r="N1" s="3"/>
      <c r="O1" s="3"/>
      <c r="P1" s="3"/>
      <c r="Q1" s="3"/>
      <c r="R1" s="3"/>
      <c r="S1" s="3"/>
      <c r="T1" s="3"/>
      <c r="U1" s="3"/>
      <c r="V1" s="3"/>
    </row>
    <row r="2" spans="2:22" ht="20.25">
      <c r="B2" s="5" t="s">
        <v>36</v>
      </c>
      <c r="E2" s="5"/>
      <c r="F2" s="5"/>
      <c r="G2" s="5"/>
      <c r="H2" s="5"/>
      <c r="I2" s="5"/>
      <c r="J2" s="5"/>
      <c r="K2" s="5"/>
      <c r="L2" s="3"/>
      <c r="M2" s="3"/>
      <c r="N2" s="3"/>
      <c r="O2" s="3"/>
      <c r="P2" s="3"/>
      <c r="Q2" s="3"/>
      <c r="R2" s="3"/>
      <c r="S2" s="3"/>
      <c r="T2" s="3"/>
      <c r="U2" s="3"/>
      <c r="V2" s="3"/>
    </row>
    <row r="3" spans="1:22" ht="15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4"/>
      <c r="S3" s="3"/>
      <c r="T3" s="3"/>
      <c r="U3" s="3"/>
      <c r="V3" s="3"/>
    </row>
    <row r="4" spans="1:28" s="2" customFormat="1" ht="15.75">
      <c r="A4" s="6"/>
      <c r="B4" s="16">
        <v>2018</v>
      </c>
      <c r="C4" s="16">
        <v>2017</v>
      </c>
      <c r="D4" s="16">
        <v>2016</v>
      </c>
      <c r="E4" s="16">
        <v>2015</v>
      </c>
      <c r="F4" s="16">
        <v>2014</v>
      </c>
      <c r="G4" s="16">
        <v>2013</v>
      </c>
      <c r="H4" s="16">
        <v>2012</v>
      </c>
      <c r="I4" s="16">
        <v>2011</v>
      </c>
      <c r="J4" s="16">
        <v>2010</v>
      </c>
      <c r="K4" s="16">
        <v>2009</v>
      </c>
      <c r="L4" s="16">
        <v>2008</v>
      </c>
      <c r="M4" s="24">
        <v>2007</v>
      </c>
      <c r="N4" s="16">
        <v>2006</v>
      </c>
      <c r="O4" s="28">
        <v>2005</v>
      </c>
      <c r="P4" s="28">
        <v>2004</v>
      </c>
      <c r="Q4" s="28">
        <v>2003</v>
      </c>
      <c r="R4" s="29">
        <v>2002</v>
      </c>
      <c r="S4" s="29">
        <v>2001</v>
      </c>
      <c r="T4" s="31" t="s">
        <v>30</v>
      </c>
      <c r="U4" s="29">
        <v>1999</v>
      </c>
      <c r="V4" s="29">
        <v>1998</v>
      </c>
      <c r="W4" s="29">
        <v>1997</v>
      </c>
      <c r="X4" s="29">
        <v>1996</v>
      </c>
      <c r="Y4" s="29">
        <v>1995</v>
      </c>
      <c r="Z4" s="34" t="s">
        <v>31</v>
      </c>
      <c r="AA4" s="34" t="s">
        <v>33</v>
      </c>
      <c r="AB4" s="34" t="s">
        <v>34</v>
      </c>
    </row>
    <row r="5" spans="1:28" ht="15.7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25"/>
      <c r="N5" s="7"/>
      <c r="O5" s="7"/>
      <c r="P5" s="7"/>
      <c r="Q5" s="7"/>
      <c r="R5" s="7"/>
      <c r="S5" s="7"/>
      <c r="T5" s="20"/>
      <c r="U5" s="20"/>
      <c r="V5" s="20"/>
      <c r="W5" s="20"/>
      <c r="X5" s="7"/>
      <c r="Y5" s="7"/>
      <c r="Z5" s="8"/>
      <c r="AA5" s="8"/>
      <c r="AB5" s="8"/>
    </row>
    <row r="6" spans="1:28" ht="15.75">
      <c r="A6" s="7" t="s">
        <v>9</v>
      </c>
      <c r="B6" s="10">
        <f>SUM(B7:B18)</f>
        <v>29396101</v>
      </c>
      <c r="C6" s="10">
        <f>SUM(C7:C18)</f>
        <v>30644525.41</v>
      </c>
      <c r="D6" s="10">
        <f aca="true" t="shared" si="0" ref="D6:L6">SUM(D7:D19)</f>
        <v>30271593.599999998</v>
      </c>
      <c r="E6" s="10">
        <f t="shared" si="0"/>
        <v>30505518</v>
      </c>
      <c r="F6" s="10">
        <f t="shared" si="0"/>
        <v>32458113</v>
      </c>
      <c r="G6" s="10">
        <f t="shared" si="0"/>
        <v>29994867</v>
      </c>
      <c r="H6" s="10">
        <f t="shared" si="0"/>
        <v>31787617</v>
      </c>
      <c r="I6" s="10">
        <f t="shared" si="0"/>
        <v>32646449</v>
      </c>
      <c r="J6" s="10">
        <f t="shared" si="0"/>
        <v>35884169</v>
      </c>
      <c r="K6" s="10">
        <f t="shared" si="0"/>
        <v>41544046</v>
      </c>
      <c r="L6" s="10">
        <f t="shared" si="0"/>
        <v>45442006</v>
      </c>
      <c r="M6" s="25">
        <v>47732190</v>
      </c>
      <c r="N6" s="25">
        <v>45292850</v>
      </c>
      <c r="O6" s="25">
        <v>47749165</v>
      </c>
      <c r="P6" s="25">
        <v>48059441</v>
      </c>
      <c r="Q6" s="25">
        <v>45197906</v>
      </c>
      <c r="R6" s="25">
        <v>41965224</v>
      </c>
      <c r="S6" s="25">
        <v>40396977</v>
      </c>
      <c r="T6" s="25">
        <v>49170062</v>
      </c>
      <c r="U6" s="25">
        <v>50336508</v>
      </c>
      <c r="V6" s="25">
        <v>48435067</v>
      </c>
      <c r="W6" s="25">
        <v>51951934</v>
      </c>
      <c r="X6" s="25">
        <v>57319596</v>
      </c>
      <c r="Y6" s="25">
        <v>65509873</v>
      </c>
      <c r="Z6" s="25">
        <v>65680230</v>
      </c>
      <c r="AA6" s="25">
        <v>79478062</v>
      </c>
      <c r="AB6" s="25">
        <v>84149743</v>
      </c>
    </row>
    <row r="7" spans="1:28" ht="17.25">
      <c r="A7" s="7" t="s">
        <v>10</v>
      </c>
      <c r="B7" s="21">
        <f>9367984+1386935+3789753</f>
        <v>14544672</v>
      </c>
      <c r="C7" s="21">
        <f>9899391+4114824+1367877</f>
        <v>15382092</v>
      </c>
      <c r="D7" s="21">
        <f>14150747+1336482</f>
        <v>15487229</v>
      </c>
      <c r="E7" s="21">
        <f>10565328+4686465</f>
        <v>15251793</v>
      </c>
      <c r="F7" s="21">
        <v>16572593</v>
      </c>
      <c r="G7" s="21">
        <v>15518961</v>
      </c>
      <c r="H7" s="21">
        <v>16607313</v>
      </c>
      <c r="I7" s="21">
        <v>17061367</v>
      </c>
      <c r="J7" s="21">
        <v>18280963</v>
      </c>
      <c r="K7" s="21">
        <v>20559125</v>
      </c>
      <c r="L7" s="21">
        <v>22750139</v>
      </c>
      <c r="M7" s="10">
        <v>23151249</v>
      </c>
      <c r="N7" s="10">
        <v>22057519</v>
      </c>
      <c r="O7" s="10">
        <v>25519212</v>
      </c>
      <c r="P7" s="10">
        <v>26771449</v>
      </c>
      <c r="Q7" s="10">
        <v>28264869</v>
      </c>
      <c r="R7" s="10">
        <v>30246367</v>
      </c>
      <c r="S7" s="10">
        <v>30562022</v>
      </c>
      <c r="T7" s="10">
        <v>33647559</v>
      </c>
      <c r="U7" s="10">
        <v>37195134</v>
      </c>
      <c r="V7" s="33">
        <v>37392557</v>
      </c>
      <c r="W7" s="10">
        <v>41101815</v>
      </c>
      <c r="X7" s="10">
        <v>44257298</v>
      </c>
      <c r="Y7" s="10">
        <v>55761444</v>
      </c>
      <c r="Z7" s="10">
        <v>56855809</v>
      </c>
      <c r="AA7" s="10">
        <v>69727673</v>
      </c>
      <c r="AB7" s="11">
        <v>73987521</v>
      </c>
    </row>
    <row r="8" spans="1:28" ht="17.25">
      <c r="A8" s="7" t="s">
        <v>11</v>
      </c>
      <c r="B8" s="21">
        <v>4768473</v>
      </c>
      <c r="C8" s="21">
        <v>4830093</v>
      </c>
      <c r="D8" s="21">
        <f>2811554+2715373</f>
        <v>5526927</v>
      </c>
      <c r="E8" s="21">
        <f>3399133+3228160</f>
        <v>6627293</v>
      </c>
      <c r="F8" s="21">
        <v>5454875</v>
      </c>
      <c r="G8" s="21">
        <v>5053736</v>
      </c>
      <c r="H8" s="21">
        <v>5513081</v>
      </c>
      <c r="I8" s="21">
        <v>5822733</v>
      </c>
      <c r="J8" s="21">
        <v>6140775</v>
      </c>
      <c r="K8" s="21">
        <v>7909854</v>
      </c>
      <c r="L8" s="21">
        <v>8630157</v>
      </c>
      <c r="M8" s="25">
        <v>9473849</v>
      </c>
      <c r="N8" s="25">
        <f>2145506+6306154</f>
        <v>8451660</v>
      </c>
      <c r="O8" s="25">
        <f>2432813+0+6165882</f>
        <v>8598695</v>
      </c>
      <c r="P8" s="25">
        <v>8951751</v>
      </c>
      <c r="Q8" s="25">
        <v>8405656</v>
      </c>
      <c r="R8" s="25">
        <v>8591976</v>
      </c>
      <c r="S8" s="25">
        <v>8218550</v>
      </c>
      <c r="T8" s="11">
        <f>1927448+6016426</f>
        <v>7943874</v>
      </c>
      <c r="U8" s="11">
        <f>6065944+1792697</f>
        <v>7858641</v>
      </c>
      <c r="V8" s="11">
        <f>1609133+5437217</f>
        <v>7046350</v>
      </c>
      <c r="W8" s="11">
        <v>7265291</v>
      </c>
      <c r="X8" s="11">
        <v>7812104</v>
      </c>
      <c r="Y8" s="11">
        <v>7723367</v>
      </c>
      <c r="Z8" s="25">
        <v>7366066</v>
      </c>
      <c r="AA8" s="25">
        <v>8197076</v>
      </c>
      <c r="AB8" s="25">
        <v>8114562</v>
      </c>
    </row>
    <row r="9" spans="1:28" ht="17.25">
      <c r="A9" s="7" t="s">
        <v>12</v>
      </c>
      <c r="B9" s="21">
        <f>4885051+3041920</f>
        <v>7926971</v>
      </c>
      <c r="C9" s="21">
        <f>5007580+3181425</f>
        <v>8189005</v>
      </c>
      <c r="D9" s="21">
        <f>4817107+2147193</f>
        <v>6964300</v>
      </c>
      <c r="E9" s="21">
        <f>4421737+2133598</f>
        <v>6555335</v>
      </c>
      <c r="F9" s="21">
        <v>7305391</v>
      </c>
      <c r="G9" s="21">
        <v>7568130</v>
      </c>
      <c r="H9" s="21">
        <v>7847402</v>
      </c>
      <c r="I9" s="21">
        <v>7907524</v>
      </c>
      <c r="J9" s="21">
        <v>9569606</v>
      </c>
      <c r="K9" s="21">
        <v>11134925</v>
      </c>
      <c r="L9" s="21">
        <v>12236655</v>
      </c>
      <c r="M9" s="25">
        <v>13037190</v>
      </c>
      <c r="N9" s="25">
        <f>2700016+10277373</f>
        <v>12977389</v>
      </c>
      <c r="O9" s="25">
        <f>2612626+9091178</f>
        <v>11703804</v>
      </c>
      <c r="P9" s="25">
        <v>10598506</v>
      </c>
      <c r="Q9" s="25">
        <v>6980257</v>
      </c>
      <c r="R9" s="11" t="s">
        <v>28</v>
      </c>
      <c r="S9" s="11" t="s">
        <v>28</v>
      </c>
      <c r="T9" s="11" t="s">
        <v>28</v>
      </c>
      <c r="U9" s="11" t="s">
        <v>28</v>
      </c>
      <c r="V9" s="11" t="s">
        <v>28</v>
      </c>
      <c r="W9" s="11" t="s">
        <v>28</v>
      </c>
      <c r="X9" s="11" t="s">
        <v>28</v>
      </c>
      <c r="Y9" s="11" t="s">
        <v>28</v>
      </c>
      <c r="Z9" s="11" t="s">
        <v>28</v>
      </c>
      <c r="AA9" s="11" t="s">
        <v>28</v>
      </c>
      <c r="AB9" s="11" t="s">
        <v>28</v>
      </c>
    </row>
    <row r="10" spans="1:28" ht="17.25">
      <c r="A10" s="7" t="s">
        <v>13</v>
      </c>
      <c r="B10" s="21">
        <f>596018+197089</f>
        <v>793107</v>
      </c>
      <c r="C10" s="21">
        <f>500445+237972</f>
        <v>738417</v>
      </c>
      <c r="D10" s="21">
        <f>526595+253102</f>
        <v>779697</v>
      </c>
      <c r="E10" s="21">
        <v>578374</v>
      </c>
      <c r="F10" s="21">
        <v>1651541</v>
      </c>
      <c r="G10" s="21">
        <v>335352</v>
      </c>
      <c r="H10" s="21">
        <v>358972</v>
      </c>
      <c r="I10" s="21">
        <v>343907</v>
      </c>
      <c r="J10" s="21">
        <v>331872</v>
      </c>
      <c r="K10" s="21">
        <v>523930</v>
      </c>
      <c r="L10" s="21">
        <v>343380</v>
      </c>
      <c r="M10" s="25">
        <v>334100</v>
      </c>
      <c r="N10" s="25">
        <f>330269+0</f>
        <v>330269</v>
      </c>
      <c r="O10" s="25">
        <f>518998+0</f>
        <v>518998</v>
      </c>
      <c r="P10" s="25">
        <v>343129</v>
      </c>
      <c r="Q10" s="25">
        <v>308219</v>
      </c>
      <c r="R10" s="25">
        <v>282804</v>
      </c>
      <c r="S10" s="25">
        <v>245755</v>
      </c>
      <c r="T10" s="25">
        <f>257213</f>
        <v>257213</v>
      </c>
      <c r="U10" s="25">
        <v>255666</v>
      </c>
      <c r="V10" s="25">
        <v>267512</v>
      </c>
      <c r="W10" s="25">
        <v>255628</v>
      </c>
      <c r="X10" s="25">
        <v>501030</v>
      </c>
      <c r="Y10" s="25">
        <v>562592</v>
      </c>
      <c r="Z10" s="25">
        <v>385512</v>
      </c>
      <c r="AA10" s="25">
        <v>406125</v>
      </c>
      <c r="AB10" s="25">
        <v>422823</v>
      </c>
    </row>
    <row r="11" spans="1:28" ht="15.75">
      <c r="A11" s="7" t="s">
        <v>0</v>
      </c>
      <c r="B11" s="22">
        <v>0</v>
      </c>
      <c r="C11" s="22">
        <v>0</v>
      </c>
      <c r="D11" s="22">
        <v>0</v>
      </c>
      <c r="E11" s="22">
        <v>0</v>
      </c>
      <c r="F11" s="22">
        <v>0</v>
      </c>
      <c r="G11" s="22">
        <v>0</v>
      </c>
      <c r="H11" s="22">
        <v>0</v>
      </c>
      <c r="I11" s="22">
        <v>0</v>
      </c>
      <c r="J11" s="22">
        <v>0</v>
      </c>
      <c r="K11" s="22">
        <v>0</v>
      </c>
      <c r="L11" s="22">
        <v>0</v>
      </c>
      <c r="M11" s="11">
        <v>0</v>
      </c>
      <c r="N11" s="11">
        <v>0</v>
      </c>
      <c r="O11" s="11">
        <v>0</v>
      </c>
      <c r="P11" s="11">
        <v>0</v>
      </c>
      <c r="Q11" s="11">
        <v>0</v>
      </c>
      <c r="R11" s="25">
        <v>1599000</v>
      </c>
      <c r="S11" s="11">
        <v>0</v>
      </c>
      <c r="T11" s="25">
        <v>6107000</v>
      </c>
      <c r="U11" s="25">
        <v>3829000</v>
      </c>
      <c r="V11" s="25">
        <v>2223000</v>
      </c>
      <c r="W11" s="25">
        <v>2268000</v>
      </c>
      <c r="X11" s="25">
        <v>3621000</v>
      </c>
      <c r="Y11" s="11">
        <v>0</v>
      </c>
      <c r="Z11" s="11">
        <v>0</v>
      </c>
      <c r="AA11" s="11">
        <v>0</v>
      </c>
      <c r="AB11" s="11">
        <v>0</v>
      </c>
    </row>
    <row r="12" spans="1:28" ht="15.75">
      <c r="A12" s="7"/>
      <c r="B12" s="23"/>
      <c r="C12" s="23"/>
      <c r="D12" s="22"/>
      <c r="E12" s="22"/>
      <c r="F12" s="22"/>
      <c r="G12" s="22"/>
      <c r="H12" s="22"/>
      <c r="I12" s="22"/>
      <c r="J12" s="22"/>
      <c r="K12" s="22"/>
      <c r="L12" s="22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</row>
    <row r="13" spans="1:28" ht="17.25">
      <c r="A13" s="7" t="s">
        <v>15</v>
      </c>
      <c r="B13" s="21"/>
      <c r="C13" s="21"/>
      <c r="D13" s="23"/>
      <c r="E13" s="23"/>
      <c r="F13" s="23"/>
      <c r="G13" s="23"/>
      <c r="H13" s="23"/>
      <c r="I13" s="23"/>
      <c r="J13" s="23"/>
      <c r="K13" s="23"/>
      <c r="L13" s="23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</row>
    <row r="14" spans="1:28" ht="15.75">
      <c r="A14" s="7" t="s">
        <v>1</v>
      </c>
      <c r="B14" s="21">
        <v>100200</v>
      </c>
      <c r="C14" s="21">
        <v>97000</v>
      </c>
      <c r="D14" s="21">
        <v>107200</v>
      </c>
      <c r="E14" s="21">
        <v>106600</v>
      </c>
      <c r="F14" s="21">
        <v>107000</v>
      </c>
      <c r="G14" s="21">
        <v>109300</v>
      </c>
      <c r="H14" s="21">
        <v>109600</v>
      </c>
      <c r="I14" s="21">
        <v>109900</v>
      </c>
      <c r="J14" s="21">
        <v>110100</v>
      </c>
      <c r="K14" s="21">
        <v>93800</v>
      </c>
      <c r="L14" s="21">
        <v>92000</v>
      </c>
      <c r="M14" s="25">
        <v>120500</v>
      </c>
      <c r="N14" s="25">
        <v>79500</v>
      </c>
      <c r="O14" s="25">
        <v>82100</v>
      </c>
      <c r="P14" s="25">
        <v>92900</v>
      </c>
      <c r="Q14" s="25">
        <v>94000</v>
      </c>
      <c r="R14" s="25">
        <v>97800</v>
      </c>
      <c r="S14" s="25">
        <v>93800</v>
      </c>
      <c r="T14" s="25">
        <v>664300</v>
      </c>
      <c r="U14" s="25">
        <v>109700</v>
      </c>
      <c r="V14" s="25">
        <v>116700</v>
      </c>
      <c r="W14" s="25">
        <v>106500</v>
      </c>
      <c r="X14" s="25">
        <v>115000</v>
      </c>
      <c r="Y14" s="25">
        <v>117100</v>
      </c>
      <c r="Z14" s="25">
        <v>103200</v>
      </c>
      <c r="AA14" s="25">
        <v>119150</v>
      </c>
      <c r="AB14" s="25">
        <v>137650</v>
      </c>
    </row>
    <row r="15" spans="1:28" ht="17.25">
      <c r="A15" s="7" t="s">
        <v>18</v>
      </c>
      <c r="B15" s="21">
        <v>128000</v>
      </c>
      <c r="C15" s="21">
        <v>129000</v>
      </c>
      <c r="D15" s="21">
        <v>130000</v>
      </c>
      <c r="E15" s="21">
        <v>124500</v>
      </c>
      <c r="F15" s="21">
        <v>121000</v>
      </c>
      <c r="G15" s="21">
        <v>114000</v>
      </c>
      <c r="H15" s="21">
        <v>99000</v>
      </c>
      <c r="I15" s="21">
        <v>108700</v>
      </c>
      <c r="J15" s="21">
        <v>144700</v>
      </c>
      <c r="K15" s="21">
        <v>137000</v>
      </c>
      <c r="L15" s="21">
        <v>139500</v>
      </c>
      <c r="M15" s="25">
        <v>132100</v>
      </c>
      <c r="N15" s="25">
        <v>125000</v>
      </c>
      <c r="O15" s="25">
        <v>126000</v>
      </c>
      <c r="P15" s="25">
        <v>126500</v>
      </c>
      <c r="Q15" s="25">
        <v>130000</v>
      </c>
      <c r="R15" s="25">
        <v>130500</v>
      </c>
      <c r="S15" s="25">
        <v>119000</v>
      </c>
      <c r="T15" s="25">
        <v>130000</v>
      </c>
      <c r="U15" s="25">
        <v>57500</v>
      </c>
      <c r="V15" s="25">
        <v>114500</v>
      </c>
      <c r="W15" s="25">
        <v>112500</v>
      </c>
      <c r="X15" s="25">
        <v>113500</v>
      </c>
      <c r="Y15" s="25">
        <v>113000</v>
      </c>
      <c r="Z15" s="25">
        <v>105500</v>
      </c>
      <c r="AA15" s="25">
        <v>102000</v>
      </c>
      <c r="AB15" s="25">
        <v>100500</v>
      </c>
    </row>
    <row r="16" spans="1:28" ht="15.75">
      <c r="A16" s="7" t="s">
        <v>2</v>
      </c>
      <c r="B16" s="21">
        <v>761608</v>
      </c>
      <c r="C16" s="21">
        <v>793160</v>
      </c>
      <c r="D16" s="21">
        <v>824798.2</v>
      </c>
      <c r="E16" s="21">
        <v>798513</v>
      </c>
      <c r="F16" s="21">
        <v>805013</v>
      </c>
      <c r="G16" s="21">
        <v>798194</v>
      </c>
      <c r="H16" s="21">
        <v>784980</v>
      </c>
      <c r="I16" s="21">
        <v>791314</v>
      </c>
      <c r="J16" s="21">
        <v>807649</v>
      </c>
      <c r="K16" s="21">
        <v>778850</v>
      </c>
      <c r="L16" s="21">
        <v>801247</v>
      </c>
      <c r="M16" s="25">
        <v>904102</v>
      </c>
      <c r="N16" s="25">
        <v>786569</v>
      </c>
      <c r="O16" s="25">
        <v>739080</v>
      </c>
      <c r="P16" s="25">
        <v>743780</v>
      </c>
      <c r="Q16" s="25">
        <v>666907</v>
      </c>
      <c r="R16" s="25">
        <v>730552</v>
      </c>
      <c r="S16" s="25">
        <v>877665</v>
      </c>
      <c r="T16" s="25">
        <v>99700</v>
      </c>
      <c r="U16" s="25">
        <v>704278</v>
      </c>
      <c r="V16" s="25">
        <v>801789</v>
      </c>
      <c r="W16" s="25">
        <v>594933</v>
      </c>
      <c r="X16" s="25">
        <v>671402</v>
      </c>
      <c r="Y16" s="25">
        <v>893492</v>
      </c>
      <c r="Z16" s="25">
        <v>595829</v>
      </c>
      <c r="AA16" s="25">
        <v>656244</v>
      </c>
      <c r="AB16" s="25">
        <v>1097388</v>
      </c>
    </row>
    <row r="17" spans="1:28" ht="17.25">
      <c r="A17" s="7" t="s">
        <v>19</v>
      </c>
      <c r="B17" s="21">
        <v>246895</v>
      </c>
      <c r="C17" s="21">
        <v>287078.75</v>
      </c>
      <c r="D17" s="21">
        <v>314562.5</v>
      </c>
      <c r="E17" s="21">
        <v>326061</v>
      </c>
      <c r="F17" s="21">
        <v>333229</v>
      </c>
      <c r="G17" s="21">
        <v>365533</v>
      </c>
      <c r="H17" s="21">
        <v>334907</v>
      </c>
      <c r="I17" s="21">
        <v>358818</v>
      </c>
      <c r="J17" s="21">
        <v>382379</v>
      </c>
      <c r="K17" s="21">
        <v>315790</v>
      </c>
      <c r="L17" s="21">
        <v>345372</v>
      </c>
      <c r="M17" s="25">
        <v>393271</v>
      </c>
      <c r="N17" s="25">
        <v>404156</v>
      </c>
      <c r="O17" s="25">
        <v>381779</v>
      </c>
      <c r="P17" s="25">
        <v>304201</v>
      </c>
      <c r="Q17" s="25">
        <v>224978</v>
      </c>
      <c r="R17" s="25">
        <v>186275</v>
      </c>
      <c r="S17" s="25">
        <v>183610</v>
      </c>
      <c r="T17" s="25">
        <v>226416</v>
      </c>
      <c r="U17" s="25">
        <v>211628</v>
      </c>
      <c r="V17" s="25">
        <v>227644</v>
      </c>
      <c r="W17" s="25">
        <v>192277</v>
      </c>
      <c r="X17" s="25">
        <v>178447</v>
      </c>
      <c r="Y17" s="25">
        <v>277788</v>
      </c>
      <c r="Z17" s="25">
        <v>222231</v>
      </c>
      <c r="AA17" s="25">
        <v>213365</v>
      </c>
      <c r="AB17" s="25">
        <v>239554</v>
      </c>
    </row>
    <row r="18" spans="1:28" ht="15.75">
      <c r="A18" s="7" t="s">
        <v>3</v>
      </c>
      <c r="B18" s="21">
        <v>126175</v>
      </c>
      <c r="C18" s="21">
        <v>198679.66</v>
      </c>
      <c r="D18" s="21">
        <v>132416.4</v>
      </c>
      <c r="E18" s="21">
        <v>137049</v>
      </c>
      <c r="F18" s="21">
        <v>107471</v>
      </c>
      <c r="G18" s="21">
        <v>131661</v>
      </c>
      <c r="H18" s="21">
        <v>132362</v>
      </c>
      <c r="I18" s="21">
        <v>142186</v>
      </c>
      <c r="J18" s="21">
        <v>116125</v>
      </c>
      <c r="K18" s="21">
        <v>90772</v>
      </c>
      <c r="L18" s="21">
        <v>103556</v>
      </c>
      <c r="M18" s="25">
        <v>185829</v>
      </c>
      <c r="N18" s="25">
        <v>80788</v>
      </c>
      <c r="O18" s="25">
        <v>79497</v>
      </c>
      <c r="P18" s="25">
        <v>127225</v>
      </c>
      <c r="Q18" s="25">
        <v>123020</v>
      </c>
      <c r="R18" s="25">
        <v>99950</v>
      </c>
      <c r="S18" s="25">
        <v>96575</v>
      </c>
      <c r="T18" s="25">
        <v>94000</v>
      </c>
      <c r="U18" s="25">
        <v>113375</v>
      </c>
      <c r="V18" s="25">
        <v>245015</v>
      </c>
      <c r="W18" s="25">
        <v>54990</v>
      </c>
      <c r="X18" s="25">
        <v>49815</v>
      </c>
      <c r="Y18" s="25">
        <v>61090</v>
      </c>
      <c r="Z18" s="25">
        <v>44683</v>
      </c>
      <c r="AA18" s="25">
        <v>55835</v>
      </c>
      <c r="AB18" s="25">
        <v>49745</v>
      </c>
    </row>
    <row r="19" spans="1:28" ht="15.75">
      <c r="A19" s="7" t="s">
        <v>4</v>
      </c>
      <c r="B19" s="22">
        <v>0</v>
      </c>
      <c r="C19" s="22">
        <v>0</v>
      </c>
      <c r="D19" s="21">
        <v>4463.5</v>
      </c>
      <c r="E19" s="22">
        <v>0</v>
      </c>
      <c r="F19" s="22">
        <v>0</v>
      </c>
      <c r="G19" s="22">
        <v>0</v>
      </c>
      <c r="H19" s="22">
        <v>0</v>
      </c>
      <c r="I19" s="22">
        <v>0</v>
      </c>
      <c r="J19" s="22">
        <v>0</v>
      </c>
      <c r="K19" s="22">
        <v>0</v>
      </c>
      <c r="L19" s="22">
        <v>0</v>
      </c>
      <c r="M19" s="11">
        <v>0</v>
      </c>
      <c r="N19" s="11">
        <v>0</v>
      </c>
      <c r="O19" s="11">
        <v>0</v>
      </c>
      <c r="P19" s="11">
        <v>0</v>
      </c>
      <c r="Q19" s="11">
        <v>0</v>
      </c>
      <c r="R19" s="11">
        <v>0</v>
      </c>
      <c r="S19" s="11">
        <v>0</v>
      </c>
      <c r="T19" s="11">
        <v>0</v>
      </c>
      <c r="U19" s="11">
        <v>1586</v>
      </c>
      <c r="V19" s="11">
        <v>0</v>
      </c>
      <c r="W19" s="11">
        <v>0</v>
      </c>
      <c r="X19" s="11">
        <v>0</v>
      </c>
      <c r="Y19" s="11">
        <v>0</v>
      </c>
      <c r="Z19" s="25">
        <v>1400</v>
      </c>
      <c r="AA19" s="25">
        <v>594</v>
      </c>
      <c r="AB19" s="11">
        <v>0</v>
      </c>
    </row>
    <row r="20" spans="1:28" ht="15.75">
      <c r="A20" s="7" t="s">
        <v>16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5"/>
      <c r="N20" s="25"/>
      <c r="O20" s="25"/>
      <c r="P20" s="25"/>
      <c r="Q20" s="25"/>
      <c r="R20" s="25"/>
      <c r="S20" s="25"/>
      <c r="T20" s="12"/>
      <c r="U20" s="12"/>
      <c r="X20" s="7"/>
      <c r="Y20" s="7"/>
      <c r="Z20" s="12"/>
      <c r="AA20" s="7"/>
      <c r="AB20" s="12"/>
    </row>
    <row r="21" spans="1:28" ht="17.25">
      <c r="A21" s="7" t="s">
        <v>20</v>
      </c>
      <c r="B21" s="21">
        <f>+B22+B23</f>
        <v>2137112</v>
      </c>
      <c r="C21" s="21">
        <f>+C22+C23</f>
        <v>2185454</v>
      </c>
      <c r="D21" s="17">
        <f aca="true" t="shared" si="1" ref="D21:J21">+D22+D23</f>
        <v>2254545</v>
      </c>
      <c r="E21" s="17">
        <f t="shared" si="1"/>
        <v>2748557</v>
      </c>
      <c r="F21" s="17">
        <f t="shared" si="1"/>
        <v>2633590</v>
      </c>
      <c r="G21" s="17">
        <f t="shared" si="1"/>
        <v>2083973</v>
      </c>
      <c r="H21" s="17">
        <f t="shared" si="1"/>
        <v>2417368</v>
      </c>
      <c r="I21" s="17">
        <f t="shared" si="1"/>
        <v>2328386</v>
      </c>
      <c r="J21" s="17">
        <f t="shared" si="1"/>
        <v>2249186</v>
      </c>
      <c r="K21" s="17">
        <v>3294630</v>
      </c>
      <c r="L21" s="17">
        <v>3232898</v>
      </c>
      <c r="M21" s="12">
        <v>3312773</v>
      </c>
      <c r="N21" s="12">
        <f>SUM(N22:N23)</f>
        <v>2339572</v>
      </c>
      <c r="O21" s="12">
        <f>SUM(O22:O23)</f>
        <v>2559890</v>
      </c>
      <c r="P21" s="12">
        <f>SUM(P22:P23)</f>
        <v>2647314</v>
      </c>
      <c r="Q21" s="12">
        <f>SUM(Q22:Q23)</f>
        <v>2915260</v>
      </c>
      <c r="R21" s="12">
        <f aca="true" t="shared" si="2" ref="R21:AA21">SUM(R22:R23)</f>
        <v>3013151</v>
      </c>
      <c r="S21" s="12">
        <f t="shared" si="2"/>
        <v>3030462</v>
      </c>
      <c r="T21" s="12">
        <f t="shared" si="2"/>
        <v>3122313</v>
      </c>
      <c r="U21" s="12">
        <f t="shared" si="2"/>
        <v>3330876</v>
      </c>
      <c r="V21" s="12">
        <f t="shared" si="2"/>
        <v>3439090</v>
      </c>
      <c r="W21" s="12">
        <f t="shared" si="2"/>
        <v>3423265</v>
      </c>
      <c r="X21" s="12">
        <f t="shared" si="2"/>
        <v>3668491</v>
      </c>
      <c r="Y21" s="12">
        <f t="shared" si="2"/>
        <v>4227761</v>
      </c>
      <c r="Z21" s="12">
        <f t="shared" si="2"/>
        <v>4492870</v>
      </c>
      <c r="AA21" s="12">
        <f t="shared" si="2"/>
        <v>5204482</v>
      </c>
      <c r="AB21" s="8" t="s">
        <v>35</v>
      </c>
    </row>
    <row r="22" spans="1:28" ht="15.75">
      <c r="A22" s="7" t="s">
        <v>5</v>
      </c>
      <c r="B22" s="21">
        <v>1827087</v>
      </c>
      <c r="C22" s="21">
        <v>1854940</v>
      </c>
      <c r="D22" s="17">
        <v>1885696</v>
      </c>
      <c r="E22" s="17">
        <f>2239804+104292</f>
        <v>2344096</v>
      </c>
      <c r="F22" s="17">
        <v>2264455</v>
      </c>
      <c r="G22" s="17">
        <v>1733354</v>
      </c>
      <c r="H22" s="17">
        <v>1996445</v>
      </c>
      <c r="I22" s="17">
        <v>1938300</v>
      </c>
      <c r="J22" s="17">
        <v>1881835</v>
      </c>
      <c r="K22" s="17">
        <v>1941549</v>
      </c>
      <c r="L22" s="17">
        <v>2006790</v>
      </c>
      <c r="M22" s="12">
        <v>2115185</v>
      </c>
      <c r="N22" s="12">
        <v>2099428</v>
      </c>
      <c r="O22" s="12">
        <f>371012+827548+999215+241270</f>
        <v>2439045</v>
      </c>
      <c r="P22" s="12">
        <v>2408712</v>
      </c>
      <c r="Q22" s="12">
        <v>2497176</v>
      </c>
      <c r="R22" s="12">
        <v>2542512</v>
      </c>
      <c r="S22" s="12">
        <v>2542614</v>
      </c>
      <c r="T22" s="13">
        <v>2567184</v>
      </c>
      <c r="U22" s="13">
        <v>2643788</v>
      </c>
      <c r="V22" s="13">
        <v>2639876</v>
      </c>
      <c r="W22" s="13">
        <v>2596616</v>
      </c>
      <c r="X22" s="13">
        <v>2585415</v>
      </c>
      <c r="Y22" s="13">
        <v>2903529</v>
      </c>
      <c r="Z22" s="12">
        <v>3211809</v>
      </c>
      <c r="AA22" s="12">
        <v>3581637</v>
      </c>
      <c r="AB22" s="8" t="s">
        <v>35</v>
      </c>
    </row>
    <row r="23" spans="1:28" ht="15.75">
      <c r="A23" s="35" t="s">
        <v>6</v>
      </c>
      <c r="B23" s="36">
        <v>310025</v>
      </c>
      <c r="C23" s="36">
        <v>330514</v>
      </c>
      <c r="D23" s="19">
        <v>368849</v>
      </c>
      <c r="E23" s="19">
        <v>404461</v>
      </c>
      <c r="F23" s="17">
        <v>369135</v>
      </c>
      <c r="G23" s="17">
        <v>350619</v>
      </c>
      <c r="H23" s="17">
        <v>420923</v>
      </c>
      <c r="I23" s="17">
        <v>390086</v>
      </c>
      <c r="J23" s="17">
        <v>367351</v>
      </c>
      <c r="K23" s="18" t="s">
        <v>14</v>
      </c>
      <c r="L23" s="18" t="s">
        <v>25</v>
      </c>
      <c r="M23" s="13" t="s">
        <v>26</v>
      </c>
      <c r="N23" s="14">
        <v>240144</v>
      </c>
      <c r="O23" s="14">
        <f>53898+8112+58835</f>
        <v>120845</v>
      </c>
      <c r="P23" s="14">
        <v>238602</v>
      </c>
      <c r="Q23" s="14">
        <v>418084</v>
      </c>
      <c r="R23" s="14">
        <v>470639</v>
      </c>
      <c r="S23" s="14">
        <v>487848</v>
      </c>
      <c r="T23" s="32">
        <v>555129</v>
      </c>
      <c r="U23" s="32">
        <v>687088</v>
      </c>
      <c r="V23" s="32">
        <v>799214</v>
      </c>
      <c r="W23" s="32">
        <v>826649</v>
      </c>
      <c r="X23" s="32">
        <v>1083076</v>
      </c>
      <c r="Y23" s="13">
        <v>1324232</v>
      </c>
      <c r="Z23" s="12">
        <v>1281061</v>
      </c>
      <c r="AA23" s="12">
        <v>1622845</v>
      </c>
      <c r="AB23" s="8" t="s">
        <v>35</v>
      </c>
    </row>
    <row r="24" spans="1:28" ht="15.75">
      <c r="A24" s="20"/>
      <c r="B24" s="20"/>
      <c r="C24" s="20"/>
      <c r="D24" s="7"/>
      <c r="E24" s="7"/>
      <c r="F24" s="15"/>
      <c r="G24" s="15"/>
      <c r="H24" s="15"/>
      <c r="I24" s="15"/>
      <c r="J24" s="15"/>
      <c r="K24" s="15"/>
      <c r="L24" s="15"/>
      <c r="M24" s="26"/>
      <c r="U24" s="7"/>
      <c r="V24" s="7"/>
      <c r="W24" s="9"/>
      <c r="Y24" s="26"/>
      <c r="Z24" s="26"/>
      <c r="AA24" s="26"/>
      <c r="AB24" s="26"/>
    </row>
    <row r="25" spans="2:23" ht="15.75">
      <c r="B25" s="20" t="s">
        <v>29</v>
      </c>
      <c r="E25" s="7"/>
      <c r="F25" s="20"/>
      <c r="G25" s="20"/>
      <c r="H25" s="20"/>
      <c r="I25" s="20"/>
      <c r="J25" s="20"/>
      <c r="K25" s="20"/>
      <c r="L25" s="20"/>
      <c r="M25" s="30"/>
      <c r="U25" s="7"/>
      <c r="V25" s="7"/>
      <c r="W25" s="9"/>
    </row>
    <row r="26" spans="2:23" ht="15.75">
      <c r="B26" s="20"/>
      <c r="E26" s="7"/>
      <c r="F26" s="20"/>
      <c r="G26" s="20"/>
      <c r="H26" s="20"/>
      <c r="I26" s="20"/>
      <c r="J26" s="20"/>
      <c r="K26" s="20"/>
      <c r="L26" s="20"/>
      <c r="M26" s="30"/>
      <c r="U26" s="7"/>
      <c r="V26" s="7"/>
      <c r="W26" s="9"/>
    </row>
    <row r="27" spans="2:23" ht="15.75">
      <c r="B27" s="7" t="s">
        <v>17</v>
      </c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9"/>
    </row>
    <row r="28" spans="2:23" ht="15.75">
      <c r="B28" s="7" t="s">
        <v>27</v>
      </c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9"/>
    </row>
    <row r="29" spans="2:23" ht="15.75">
      <c r="B29" s="7" t="s">
        <v>32</v>
      </c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9"/>
    </row>
    <row r="30" spans="2:23" ht="15.75">
      <c r="B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9"/>
    </row>
    <row r="31" spans="2:23" ht="15.75">
      <c r="B31" s="7" t="s">
        <v>7</v>
      </c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9"/>
    </row>
    <row r="32" spans="2:23" ht="15.75">
      <c r="B32" s="7" t="s">
        <v>23</v>
      </c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9"/>
    </row>
    <row r="33" spans="2:23" ht="15.75">
      <c r="B33" s="7" t="s">
        <v>21</v>
      </c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9"/>
    </row>
    <row r="34" spans="2:23" ht="15.75">
      <c r="B34" s="7" t="s">
        <v>22</v>
      </c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9"/>
    </row>
    <row r="35" spans="2:23" ht="15.75">
      <c r="B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9"/>
    </row>
    <row r="36" spans="2:23" ht="15.75">
      <c r="B36" s="7" t="s">
        <v>24</v>
      </c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9"/>
    </row>
    <row r="37" spans="4:23" ht="15.75"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9"/>
    </row>
    <row r="38" spans="1:23" ht="15.7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9"/>
    </row>
  </sheetData>
  <sheetProtection/>
  <printOptions/>
  <pageMargins left="0.18" right="0.18" top="0.75" bottom="0.75" header="0.5" footer="0.5"/>
  <pageSetup horizontalDpi="600" verticalDpi="600" orientation="landscape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Charbonneau, Michele</dc:creator>
  <cp:keywords/>
  <dc:description/>
  <cp:lastModifiedBy>Charbonneau, Michele</cp:lastModifiedBy>
  <cp:lastPrinted>2019-11-19T19:28:38Z</cp:lastPrinted>
  <dcterms:created xsi:type="dcterms:W3CDTF">1998-12-24T16:26:50Z</dcterms:created>
  <dcterms:modified xsi:type="dcterms:W3CDTF">2019-11-19T19:30:17Z</dcterms:modified>
  <cp:category/>
  <cp:version/>
  <cp:contentType/>
  <cp:contentStatus/>
</cp:coreProperties>
</file>