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52" activeTab="0"/>
  </bookViews>
  <sheets>
    <sheet name="2016" sheetId="1" r:id="rId1"/>
    <sheet name="2012" sheetId="2" r:id="rId2"/>
    <sheet name="2008" sheetId="3" r:id="rId3"/>
    <sheet name="2004" sheetId="4" r:id="rId4"/>
    <sheet name="2000" sheetId="5" r:id="rId5"/>
    <sheet name="1996" sheetId="6" r:id="rId6"/>
  </sheets>
  <definedNames>
    <definedName name="_xlnm.Print_Area" localSheetId="0">'2016'!$A$1:$O$74</definedName>
  </definedNames>
  <calcPr fullCalcOnLoad="1"/>
</workbook>
</file>

<file path=xl/sharedStrings.xml><?xml version="1.0" encoding="utf-8"?>
<sst xmlns="http://schemas.openxmlformats.org/spreadsheetml/2006/main" count="664" uniqueCount="203">
  <si>
    <t>Vote Cast in Presidential Election</t>
  </si>
  <si>
    <t>County</t>
  </si>
  <si>
    <t xml:space="preserve">         Republican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</si>
  <si>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</si>
  <si>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</si>
  <si>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</si>
  <si>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</si>
  <si>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</si>
  <si>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</si>
  <si>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</si>
  <si>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</si>
  <si>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</si>
  <si>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</si>
  <si>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</si>
  <si>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</si>
  <si>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</si>
  <si>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</si>
  <si>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</si>
  <si>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</si>
  <si>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</si>
  <si>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</si>
  <si>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</si>
  <si>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</si>
  <si>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</si>
  <si>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</si>
  <si>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</si>
  <si>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</si>
  <si>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</si>
  <si>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</si>
  <si>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</si>
  <si>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</si>
  <si>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</si>
  <si>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</si>
  <si>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</si>
  <si>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</si>
  <si>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</si>
  <si>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</si>
  <si>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</si>
  <si>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</si>
  <si>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</si>
  <si>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</si>
  <si>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</si>
  <si>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</si>
  <si>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</si>
  <si>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</si>
  <si>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</si>
  <si>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</si>
  <si>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</si>
  <si>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</si>
  <si>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</si>
  <si>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</si>
  <si>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</si>
  <si>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</si>
  <si>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</si>
  <si>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</si>
  <si>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</si>
  <si>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</si>
  <si>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</si>
  <si>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</si>
  <si>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</si>
  <si>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</si>
  <si>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</si>
  <si>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</si>
  <si>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</si>
  <si>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</si>
  <si>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</si>
  <si>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</si>
  <si>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</si>
  <si>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        Democratic</t>
  </si>
  <si>
    <t>Libertarian</t>
  </si>
  <si>
    <t>NOTE: All votes are cast for Electors who subsequently cast their votes for President and Vice President.</t>
  </si>
  <si>
    <t xml:space="preserve">    Conservative</t>
  </si>
  <si>
    <t>Green</t>
  </si>
  <si>
    <t>Aranja</t>
  </si>
  <si>
    <t>Asherie</t>
  </si>
  <si>
    <t>Blickley</t>
  </si>
  <si>
    <t>Buchanan</t>
  </si>
  <si>
    <t>Canns</t>
  </si>
  <si>
    <t>Carter</t>
  </si>
  <si>
    <t>Castle</t>
  </si>
  <si>
    <t>Cohen</t>
  </si>
  <si>
    <t>Connolly</t>
  </si>
  <si>
    <t>De La Fuente</t>
  </si>
  <si>
    <t>Fried</t>
  </si>
  <si>
    <t>Gyurko</t>
  </si>
  <si>
    <t>Hartnell</t>
  </si>
  <si>
    <t>Hoefling</t>
  </si>
  <si>
    <t>Ingbar</t>
  </si>
  <si>
    <t>Kahn</t>
  </si>
  <si>
    <t>Keniston</t>
  </si>
  <si>
    <t>La Riva</t>
  </si>
  <si>
    <t>Mackler</t>
  </si>
  <si>
    <t>Maturen</t>
  </si>
  <si>
    <t>McMullin</t>
  </si>
  <si>
    <t>Moorehead</t>
  </si>
  <si>
    <t>Roberts</t>
  </si>
  <si>
    <t>Schoenke</t>
  </si>
  <si>
    <t>Scott</t>
  </si>
  <si>
    <t>Soltysik</t>
  </si>
  <si>
    <t>Valdivia</t>
  </si>
  <si>
    <t>Walcutt</t>
  </si>
  <si>
    <t>Welsh</t>
  </si>
  <si>
    <t>Whitaker</t>
  </si>
  <si>
    <t>Wolff</t>
  </si>
  <si>
    <t>Mutford</t>
  </si>
  <si>
    <t>SOURCE: New York State Board of Elections; www.elections.ny.gov (last viewed January 9, 2017).</t>
  </si>
  <si>
    <t>Independence</t>
  </si>
  <si>
    <t>New York State by County — November 8, 2016</t>
  </si>
  <si>
    <t>All Votes
Cast</t>
  </si>
  <si>
    <t>Working
Families</t>
  </si>
  <si>
    <t>Women's
Equality</t>
  </si>
  <si>
    <t>Official
Write-In</t>
  </si>
  <si>
    <t>Blank, Void, and Scattering</t>
  </si>
  <si>
    <t>Clinton/
Kaine</t>
  </si>
  <si>
    <t>Trump/
Pence</t>
  </si>
  <si>
    <t>Stein/
Baraka</t>
  </si>
  <si>
    <t>Johnson/
Weid</t>
  </si>
  <si>
    <t>Anderson</t>
  </si>
  <si>
    <t>Ayers</t>
  </si>
  <si>
    <t>Christensen</t>
  </si>
  <si>
    <t>Durham</t>
  </si>
  <si>
    <t>Harris</t>
  </si>
  <si>
    <t>Constitution</t>
  </si>
  <si>
    <t>Miller</t>
  </si>
  <si>
    <t>Reed</t>
  </si>
  <si>
    <t>Thorne</t>
  </si>
  <si>
    <t>White</t>
  </si>
  <si>
    <t>SOURCE: New York State Board of Elections; www.elections.ny.gov (last viewed June 4, 2015).</t>
  </si>
  <si>
    <t>Party for Socialism and Liberation</t>
  </si>
  <si>
    <t>Constitution Party</t>
  </si>
  <si>
    <t>Official Write-In</t>
  </si>
  <si>
    <t>Obama/
Biden</t>
  </si>
  <si>
    <t>Romney/
Ryan</t>
  </si>
  <si>
    <t>Stein/
Honkala</t>
  </si>
  <si>
    <t>Johnson/
Gray</t>
  </si>
  <si>
    <t>Lindsay/
Osorio</t>
  </si>
  <si>
    <t>Goode/
Clymer</t>
  </si>
  <si>
    <t xml:space="preserve">    Independence</t>
  </si>
  <si>
    <t xml:space="preserve">             4,400r</t>
  </si>
  <si>
    <t>Kennedy</t>
  </si>
  <si>
    <t>Allen</t>
  </si>
  <si>
    <t>Baldwin</t>
  </si>
  <si>
    <t>Keyes</t>
  </si>
  <si>
    <t>Populist</t>
  </si>
  <si>
    <t>Moore</t>
  </si>
  <si>
    <t>Skok</t>
  </si>
  <si>
    <t>Washington</t>
  </si>
  <si>
    <t>SOURCE: New York State Board of Elections; www.elections.ny.gov.</t>
  </si>
  <si>
    <t>Socialist Workers</t>
  </si>
  <si>
    <t>McCain/
Palin</t>
  </si>
  <si>
    <t>McKinney/
Clemente</t>
  </si>
  <si>
    <t>Barr/
Root</t>
  </si>
  <si>
    <t>Nader/
Gonzalez</t>
  </si>
  <si>
    <t>LaRiva/
Puryear</t>
  </si>
  <si>
    <t>Calero/
Kennedy</t>
  </si>
  <si>
    <t>SOURCE: New York State Board of Elections.</t>
  </si>
  <si>
    <t>New York State by County — November 2, 2004</t>
  </si>
  <si>
    <t>Socialist
Workers</t>
  </si>
  <si>
    <t>Kerry/
Edwards</t>
  </si>
  <si>
    <t>Bush/
Cheney</t>
  </si>
  <si>
    <t>Nader/
Pierce</t>
  </si>
  <si>
    <t>Nader/
Camejo</t>
  </si>
  <si>
    <t>Calero/
Hawkins</t>
  </si>
  <si>
    <t>Badnarik/
Campagna</t>
  </si>
  <si>
    <t>David
Cobb</t>
  </si>
  <si>
    <t>Michael
Halpin</t>
  </si>
  <si>
    <t>John Joseph Kennedy</t>
  </si>
  <si>
    <t>Michael A.
Peroutka</t>
  </si>
  <si>
    <t>Bill
Van Auken</t>
  </si>
  <si>
    <t>Peace 
and
Justice</t>
  </si>
  <si>
    <t xml:space="preserve">    Conservate</t>
  </si>
  <si>
    <t xml:space="preserve">             Liberal</t>
  </si>
  <si>
    <t xml:space="preserve">             Green</t>
  </si>
  <si>
    <t>New York State by County — November 7, 2000</t>
  </si>
  <si>
    <t>Right
To Life</t>
  </si>
  <si>
    <t>Buchanan
Reform</t>
  </si>
  <si>
    <r>
      <t>Official
Write-In</t>
    </r>
    <r>
      <rPr>
        <vertAlign val="superscript"/>
        <sz val="11"/>
        <rFont val="Arial"/>
        <family val="2"/>
      </rPr>
      <t>1</t>
    </r>
  </si>
  <si>
    <t>Gore/
Lieberman</t>
  </si>
  <si>
    <t>Hagelin/
Goldhaber</t>
  </si>
  <si>
    <t>Buchanan/
Foster</t>
  </si>
  <si>
    <t>Nader/
LaDuke</t>
  </si>
  <si>
    <t>Philips/
Frazier</t>
  </si>
  <si>
    <t>Browne/
Olivier</t>
  </si>
  <si>
    <t>Harris/
Trowe</t>
  </si>
  <si>
    <t>David
McReynolds</t>
  </si>
  <si>
    <t>1  Official Write-In Candidate for President. The following were also official write-in candidates but no votes were cast: Michael Skos, Daniel J. Pearlman, Clifford Catton, and Gloria Dawn Stickland.</t>
  </si>
  <si>
    <t xml:space="preserve">      Freedom</t>
  </si>
  <si>
    <t xml:space="preserve">  Libertarian</t>
  </si>
  <si>
    <t>New York State by County — November 5, 1996</t>
  </si>
  <si>
    <t>Right
 To Life</t>
  </si>
  <si>
    <t>Natural
Law</t>
  </si>
  <si>
    <t>Workers
World</t>
  </si>
  <si>
    <t>Clinton/
Gore</t>
  </si>
  <si>
    <t>Dole/
Kemp</t>
  </si>
  <si>
    <t>Perot/
Choate</t>
  </si>
  <si>
    <t>Philips/
Titus</t>
  </si>
  <si>
    <t>Hagelin/
Tompkins</t>
  </si>
  <si>
    <t>Browne/
Jorgensen</t>
  </si>
  <si>
    <t>Harris/
Garza</t>
  </si>
  <si>
    <t>Moorehead/
La Riva</t>
  </si>
  <si>
    <t>Nader/
Tillinghast</t>
  </si>
  <si>
    <t>New York State by County — November 6, 2012</t>
  </si>
  <si>
    <t>New York State by County — November 4,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</si>
</sst>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Rockwell"/>
      <family val="0"/>
    </font>
    <font>
      <i/>
      <sz val="12"/>
      <color indexed="8"/>
      <name val="Rockwell"/>
      <family val="0"/>
    </font>
    <font>
      <b/>
      <sz val="18"/>
      <color indexed="8"/>
      <name val="Rockwell"/>
      <family val="0"/>
    </font>
    <font>
      <sz val="12"/>
      <name val="Times New Roman"/>
      <family val="0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4" fillId="2" borderId="0" xfId="0" applyNumberFormat="1" applyFont="1" applyAlignment="1">
      <alignment/>
    </xf>
    <xf numFmtId="0" fontId="45" fillId="2" borderId="0" xfId="0" applyNumberFormat="1" applyFont="1" applyAlignment="1">
      <alignment/>
    </xf>
    <xf numFmtId="0" fontId="4" fillId="2" borderId="11" xfId="0" applyNumberFormat="1" applyFon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12" xfId="0" applyNumberFormat="1" applyFont="1" applyBorder="1" applyAlignment="1">
      <alignment horizontal="right"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right"/>
    </xf>
    <xf numFmtId="0" fontId="4" fillId="2" borderId="13" xfId="0" applyNumberFormat="1" applyFont="1" applyBorder="1" applyAlignment="1" applyProtection="1">
      <alignment horizontal="right"/>
      <protection locked="0"/>
    </xf>
    <xf numFmtId="0" fontId="4" fillId="2" borderId="12" xfId="0" applyNumberFormat="1" applyFont="1" applyBorder="1" applyAlignment="1">
      <alignment/>
    </xf>
    <xf numFmtId="3" fontId="4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4" fillId="2" borderId="11" xfId="0" applyNumberFormat="1" applyFont="1" applyBorder="1" applyAlignment="1">
      <alignment/>
    </xf>
    <xf numFmtId="3" fontId="5" fillId="2" borderId="1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 quotePrefix="1">
      <alignment/>
    </xf>
    <xf numFmtId="0" fontId="4" fillId="2" borderId="13" xfId="0" applyNumberFormat="1" applyFont="1" applyBorder="1" applyAlignment="1">
      <alignment horizontal="right" wrapText="1"/>
    </xf>
    <xf numFmtId="0" fontId="4" fillId="2" borderId="12" xfId="0" applyNumberFormat="1" applyFont="1" applyBorder="1" applyAlignment="1">
      <alignment horizontal="right" wrapText="1"/>
    </xf>
    <xf numFmtId="0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14" xfId="0" applyNumberFormat="1" applyFont="1" applyBorder="1" applyAlignment="1">
      <alignment horizontal="right" wrapText="1"/>
    </xf>
    <xf numFmtId="0" fontId="4" fillId="2" borderId="14" xfId="0" applyNumberFormat="1" applyFont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0" fontId="45" fillId="34" borderId="0" xfId="0" applyNumberFormat="1" applyFont="1" applyFill="1" applyBorder="1" applyAlignment="1">
      <alignment/>
    </xf>
    <xf numFmtId="0" fontId="4" fillId="34" borderId="15" xfId="0" applyNumberFormat="1" applyFont="1" applyFill="1" applyBorder="1" applyAlignment="1">
      <alignment/>
    </xf>
    <xf numFmtId="0" fontId="4" fillId="34" borderId="1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3" fontId="4" fillId="34" borderId="0" xfId="0" applyNumberFormat="1" applyFont="1" applyFill="1" applyBorder="1" applyAlignment="1">
      <alignment/>
    </xf>
    <xf numFmtId="0" fontId="46" fillId="34" borderId="0" xfId="0" applyNumberFormat="1" applyFont="1" applyFill="1" applyBorder="1" applyAlignment="1">
      <alignment/>
    </xf>
    <xf numFmtId="0" fontId="46" fillId="34" borderId="0" xfId="0" applyNumberFormat="1" applyFont="1" applyFill="1" applyBorder="1" applyAlignment="1" quotePrefix="1">
      <alignment/>
    </xf>
    <xf numFmtId="0" fontId="4" fillId="34" borderId="15" xfId="0" applyNumberFormat="1" applyFont="1" applyFill="1" applyBorder="1" applyAlignment="1">
      <alignment horizontal="right" wrapText="1"/>
    </xf>
    <xf numFmtId="0" fontId="4" fillId="34" borderId="12" xfId="0" applyNumberFormat="1" applyFont="1" applyFill="1" applyBorder="1" applyAlignment="1">
      <alignment horizontal="right" wrapText="1"/>
    </xf>
    <xf numFmtId="0" fontId="4" fillId="2" borderId="0" xfId="0" applyNumberFormat="1" applyFont="1" applyBorder="1" applyAlignment="1">
      <alignment/>
    </xf>
    <xf numFmtId="0" fontId="4" fillId="2" borderId="16" xfId="0" applyNumberFormat="1" applyFont="1" applyBorder="1" applyAlignment="1">
      <alignment/>
    </xf>
    <xf numFmtId="0" fontId="4" fillId="34" borderId="12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 wrapText="1"/>
    </xf>
    <xf numFmtId="0" fontId="4" fillId="34" borderId="1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right"/>
    </xf>
    <xf numFmtId="0" fontId="4" fillId="34" borderId="14" xfId="0" applyNumberFormat="1" applyFont="1" applyFill="1" applyBorder="1" applyAlignment="1">
      <alignment horizontal="right" wrapText="1"/>
    </xf>
    <xf numFmtId="0" fontId="37" fillId="2" borderId="0" xfId="48" applyNumberFormat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78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17.4453125" style="0" customWidth="1"/>
    <col min="3" max="3" width="9.88671875" style="0" customWidth="1"/>
    <col min="4" max="4" width="2.4453125" style="0" customWidth="1"/>
    <col min="6" max="6" width="3.77734375" style="0" customWidth="1"/>
    <col min="7" max="7" width="9.88671875" style="0" customWidth="1"/>
    <col min="8" max="8" width="1.99609375" style="0" customWidth="1"/>
    <col min="9" max="9" width="11.3359375" style="0" customWidth="1"/>
    <col min="10" max="10" width="2.3359375" style="0" customWidth="1"/>
    <col min="12" max="12" width="2.77734375" style="0" customWidth="1"/>
    <col min="13" max="13" width="11.3359375" style="0" customWidth="1"/>
    <col min="14" max="14" width="2.77734375" style="0" customWidth="1"/>
    <col min="15" max="15" width="8.88671875" style="0" customWidth="1"/>
    <col min="16" max="16" width="1.77734375" style="0" customWidth="1"/>
    <col min="18" max="18" width="1.77734375" style="0" customWidth="1"/>
    <col min="20" max="20" width="1.77734375" style="0" customWidth="1"/>
    <col min="22" max="22" width="1.77734375" style="0" customWidth="1"/>
    <col min="24" max="24" width="1.77734375" style="0" customWidth="1"/>
    <col min="26" max="26" width="1.77734375" style="0" customWidth="1"/>
    <col min="28" max="28" width="1.77734375" style="0" customWidth="1"/>
    <col min="30" max="30" width="1.77734375" style="0" customWidth="1"/>
    <col min="32" max="32" width="1.77734375" style="0" customWidth="1"/>
    <col min="34" max="34" width="1.77734375" style="0" customWidth="1"/>
    <col min="36" max="36" width="1.77734375" style="0" customWidth="1"/>
    <col min="38" max="38" width="1.77734375" style="0" customWidth="1"/>
    <col min="40" max="40" width="1.77734375" style="0" customWidth="1"/>
    <col min="42" max="42" width="1.77734375" style="0" customWidth="1"/>
    <col min="44" max="44" width="1.77734375" style="0" customWidth="1"/>
    <col min="46" max="46" width="1.77734375" style="0" customWidth="1"/>
    <col min="48" max="48" width="1.77734375" style="0" customWidth="1"/>
    <col min="50" max="50" width="1.77734375" style="0" customWidth="1"/>
    <col min="52" max="52" width="1.77734375" style="0" customWidth="1"/>
    <col min="54" max="54" width="1.77734375" style="0" customWidth="1"/>
    <col min="56" max="56" width="1.77734375" style="0" customWidth="1"/>
    <col min="58" max="58" width="1.77734375" style="0" customWidth="1"/>
    <col min="60" max="60" width="1.77734375" style="0" customWidth="1"/>
    <col min="62" max="62" width="1.77734375" style="0" customWidth="1"/>
    <col min="64" max="64" width="1.77734375" style="0" customWidth="1"/>
    <col min="66" max="66" width="1.77734375" style="0" customWidth="1"/>
    <col min="68" max="68" width="1.77734375" style="0" customWidth="1"/>
    <col min="70" max="70" width="1.77734375" style="0" customWidth="1"/>
    <col min="72" max="72" width="1.77734375" style="0" customWidth="1"/>
    <col min="74" max="74" width="1.77734375" style="0" customWidth="1"/>
    <col min="76" max="76" width="1.77734375" style="0" customWidth="1"/>
    <col min="78" max="78" width="1.77734375" style="0" customWidth="1"/>
    <col min="80" max="80" width="1.77734375" style="0" customWidth="1"/>
  </cols>
  <sheetData>
    <row r="1" spans="1:100" ht="20.25">
      <c r="A1" s="16" t="s">
        <v>0</v>
      </c>
      <c r="B1" s="2"/>
      <c r="C1" s="2"/>
      <c r="D1" s="2"/>
      <c r="E1" s="2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20.25">
      <c r="A2" s="17" t="s">
        <v>107</v>
      </c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29.25">
      <c r="A4" s="20"/>
      <c r="B4" s="21"/>
      <c r="C4" s="22" t="s">
        <v>113</v>
      </c>
      <c r="D4" s="21"/>
      <c r="E4" s="22" t="s">
        <v>114</v>
      </c>
      <c r="F4" s="21"/>
      <c r="G4" s="22" t="s">
        <v>114</v>
      </c>
      <c r="H4" s="21"/>
      <c r="I4" s="22" t="s">
        <v>115</v>
      </c>
      <c r="J4" s="21"/>
      <c r="K4" s="22" t="s">
        <v>113</v>
      </c>
      <c r="L4" s="21"/>
      <c r="M4" s="22" t="s">
        <v>116</v>
      </c>
      <c r="N4" s="21"/>
      <c r="O4" s="22" t="s">
        <v>113</v>
      </c>
      <c r="P4" s="21"/>
      <c r="Q4" s="22" t="s">
        <v>116</v>
      </c>
      <c r="R4" s="20"/>
      <c r="S4" s="23" t="s">
        <v>73</v>
      </c>
      <c r="T4" s="21"/>
      <c r="U4" s="23" t="s">
        <v>74</v>
      </c>
      <c r="V4" s="21"/>
      <c r="W4" s="23" t="s">
        <v>75</v>
      </c>
      <c r="X4" s="21"/>
      <c r="Y4" s="23" t="s">
        <v>76</v>
      </c>
      <c r="Z4" s="21"/>
      <c r="AA4" s="23" t="s">
        <v>77</v>
      </c>
      <c r="AB4" s="21"/>
      <c r="AC4" s="23" t="s">
        <v>78</v>
      </c>
      <c r="AD4" s="21"/>
      <c r="AE4" s="23" t="s">
        <v>79</v>
      </c>
      <c r="AF4" s="21"/>
      <c r="AG4" s="23" t="s">
        <v>80</v>
      </c>
      <c r="AH4" s="21"/>
      <c r="AI4" s="23" t="s">
        <v>81</v>
      </c>
      <c r="AJ4" s="21"/>
      <c r="AK4" s="22" t="s">
        <v>82</v>
      </c>
      <c r="AL4" s="21"/>
      <c r="AM4" s="23" t="s">
        <v>83</v>
      </c>
      <c r="AN4" s="21"/>
      <c r="AO4" s="23" t="s">
        <v>84</v>
      </c>
      <c r="AP4" s="21"/>
      <c r="AQ4" s="23" t="s">
        <v>85</v>
      </c>
      <c r="AR4" s="21"/>
      <c r="AS4" s="23" t="s">
        <v>86</v>
      </c>
      <c r="AT4" s="21"/>
      <c r="AU4" s="23" t="s">
        <v>87</v>
      </c>
      <c r="AV4" s="21"/>
      <c r="AW4" s="23" t="s">
        <v>88</v>
      </c>
      <c r="AX4" s="21"/>
      <c r="AY4" s="23" t="s">
        <v>89</v>
      </c>
      <c r="AZ4" s="21"/>
      <c r="BA4" s="23" t="s">
        <v>90</v>
      </c>
      <c r="BB4" s="21"/>
      <c r="BC4" s="23" t="s">
        <v>91</v>
      </c>
      <c r="BD4" s="21"/>
      <c r="BE4" s="23" t="s">
        <v>92</v>
      </c>
      <c r="BF4" s="21"/>
      <c r="BG4" s="23" t="s">
        <v>93</v>
      </c>
      <c r="BH4" s="21"/>
      <c r="BI4" s="23" t="s">
        <v>94</v>
      </c>
      <c r="BJ4" s="21"/>
      <c r="BK4" s="23" t="s">
        <v>104</v>
      </c>
      <c r="BL4" s="21"/>
      <c r="BM4" s="23" t="s">
        <v>95</v>
      </c>
      <c r="BN4" s="21"/>
      <c r="BO4" s="23" t="s">
        <v>96</v>
      </c>
      <c r="BP4" s="21"/>
      <c r="BQ4" s="23" t="s">
        <v>97</v>
      </c>
      <c r="BR4" s="21"/>
      <c r="BS4" s="23" t="s">
        <v>98</v>
      </c>
      <c r="BT4" s="21"/>
      <c r="BU4" s="23" t="s">
        <v>99</v>
      </c>
      <c r="BV4" s="21"/>
      <c r="BW4" s="23" t="s">
        <v>100</v>
      </c>
      <c r="BX4" s="21"/>
      <c r="BY4" s="23" t="s">
        <v>101</v>
      </c>
      <c r="BZ4" s="21"/>
      <c r="CA4" s="23" t="s">
        <v>102</v>
      </c>
      <c r="CB4" s="21"/>
      <c r="CC4" s="23" t="s">
        <v>103</v>
      </c>
      <c r="CD4" s="21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43.5">
      <c r="A5" s="8" t="s">
        <v>1</v>
      </c>
      <c r="B5" s="18" t="s">
        <v>108</v>
      </c>
      <c r="C5" s="9" t="s">
        <v>68</v>
      </c>
      <c r="D5" s="9"/>
      <c r="E5" s="9" t="s">
        <v>2</v>
      </c>
      <c r="F5" s="9"/>
      <c r="G5" s="9" t="s">
        <v>71</v>
      </c>
      <c r="H5" s="9"/>
      <c r="I5" s="9" t="s">
        <v>72</v>
      </c>
      <c r="J5" s="9"/>
      <c r="K5" s="18" t="s">
        <v>109</v>
      </c>
      <c r="L5" s="9"/>
      <c r="M5" s="10" t="s">
        <v>106</v>
      </c>
      <c r="N5" s="9"/>
      <c r="O5" s="18" t="s">
        <v>110</v>
      </c>
      <c r="P5" s="9"/>
      <c r="Q5" s="9" t="s">
        <v>69</v>
      </c>
      <c r="R5" s="11"/>
      <c r="S5" s="19" t="s">
        <v>111</v>
      </c>
      <c r="T5" s="7"/>
      <c r="U5" s="19" t="s">
        <v>111</v>
      </c>
      <c r="V5" s="7"/>
      <c r="W5" s="19" t="s">
        <v>111</v>
      </c>
      <c r="X5" s="7"/>
      <c r="Y5" s="19" t="s">
        <v>111</v>
      </c>
      <c r="Z5" s="7"/>
      <c r="AA5" s="19" t="s">
        <v>111</v>
      </c>
      <c r="AB5" s="7"/>
      <c r="AC5" s="19" t="s">
        <v>111</v>
      </c>
      <c r="AD5" s="7"/>
      <c r="AE5" s="19" t="s">
        <v>111</v>
      </c>
      <c r="AF5" s="7"/>
      <c r="AG5" s="19" t="s">
        <v>111</v>
      </c>
      <c r="AH5" s="9"/>
      <c r="AI5" s="19" t="s">
        <v>111</v>
      </c>
      <c r="AJ5" s="9"/>
      <c r="AK5" s="19" t="s">
        <v>111</v>
      </c>
      <c r="AL5" s="9"/>
      <c r="AM5" s="19" t="s">
        <v>111</v>
      </c>
      <c r="AN5" s="9"/>
      <c r="AO5" s="19" t="s">
        <v>111</v>
      </c>
      <c r="AP5" s="9"/>
      <c r="AQ5" s="19" t="s">
        <v>111</v>
      </c>
      <c r="AR5" s="9"/>
      <c r="AS5" s="19" t="s">
        <v>111</v>
      </c>
      <c r="AT5" s="9"/>
      <c r="AU5" s="19" t="s">
        <v>111</v>
      </c>
      <c r="AV5" s="9"/>
      <c r="AW5" s="19" t="s">
        <v>111</v>
      </c>
      <c r="AX5" s="9"/>
      <c r="AY5" s="19" t="s">
        <v>111</v>
      </c>
      <c r="AZ5" s="9"/>
      <c r="BA5" s="19" t="s">
        <v>111</v>
      </c>
      <c r="BB5" s="9"/>
      <c r="BC5" s="19" t="s">
        <v>111</v>
      </c>
      <c r="BD5" s="9"/>
      <c r="BE5" s="19" t="s">
        <v>111</v>
      </c>
      <c r="BF5" s="9"/>
      <c r="BG5" s="19" t="s">
        <v>111</v>
      </c>
      <c r="BH5" s="9"/>
      <c r="BI5" s="19" t="s">
        <v>111</v>
      </c>
      <c r="BJ5" s="9"/>
      <c r="BK5" s="19" t="s">
        <v>111</v>
      </c>
      <c r="BL5" s="9"/>
      <c r="BM5" s="19" t="s">
        <v>111</v>
      </c>
      <c r="BN5" s="9"/>
      <c r="BO5" s="19" t="s">
        <v>111</v>
      </c>
      <c r="BP5" s="9"/>
      <c r="BQ5" s="19" t="s">
        <v>111</v>
      </c>
      <c r="BR5" s="9"/>
      <c r="BS5" s="19" t="s">
        <v>111</v>
      </c>
      <c r="BT5" s="9"/>
      <c r="BU5" s="19" t="s">
        <v>111</v>
      </c>
      <c r="BV5" s="9"/>
      <c r="BW5" s="19" t="s">
        <v>111</v>
      </c>
      <c r="BX5" s="9"/>
      <c r="BY5" s="19" t="s">
        <v>111</v>
      </c>
      <c r="BZ5" s="9"/>
      <c r="CA5" s="19" t="s">
        <v>111</v>
      </c>
      <c r="CB5" s="9"/>
      <c r="CC5" s="19" t="s">
        <v>111</v>
      </c>
      <c r="CD5" s="18" t="s">
        <v>112</v>
      </c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0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0" ht="15.75">
      <c r="A7" s="2" t="s">
        <v>3</v>
      </c>
      <c r="B7" s="12">
        <f>+B9+B16</f>
        <v>7786881</v>
      </c>
      <c r="C7" s="12">
        <f>+C9+C16</f>
        <v>4371524</v>
      </c>
      <c r="D7" s="12"/>
      <c r="E7" s="12">
        <f>+E9+E16</f>
        <v>2522642</v>
      </c>
      <c r="F7" s="12"/>
      <c r="G7" s="12">
        <f>+G9+G16</f>
        <v>291947</v>
      </c>
      <c r="H7" s="12"/>
      <c r="I7" s="12">
        <f>+I9+I16</f>
        <v>107762</v>
      </c>
      <c r="J7" s="12"/>
      <c r="K7" s="12">
        <f>+K9+K16</f>
        <v>139840</v>
      </c>
      <c r="L7" s="12"/>
      <c r="M7" s="12">
        <f>+M9+M16</f>
        <v>118980</v>
      </c>
      <c r="N7" s="12"/>
      <c r="O7" s="12">
        <f>+O9+O16</f>
        <v>36198</v>
      </c>
      <c r="P7" s="2"/>
      <c r="Q7" s="12">
        <f>+Q9+Q16</f>
        <v>57316</v>
      </c>
      <c r="R7" s="2"/>
      <c r="S7" s="13">
        <v>0</v>
      </c>
      <c r="T7" s="2"/>
      <c r="U7" s="12">
        <f>+U9+U16</f>
        <v>9</v>
      </c>
      <c r="V7" s="2"/>
      <c r="W7" s="12">
        <f>+W9</f>
        <v>2</v>
      </c>
      <c r="X7" s="2"/>
      <c r="Y7" s="12">
        <f>+Y9+Y16</f>
        <v>58</v>
      </c>
      <c r="Z7" s="2"/>
      <c r="AA7" s="12">
        <f>+AA9+AA16</f>
        <v>5</v>
      </c>
      <c r="AB7" s="2"/>
      <c r="AC7" s="12">
        <f>+AC9+AC16</f>
        <v>18</v>
      </c>
      <c r="AD7" s="2"/>
      <c r="AE7" s="12">
        <f>+AE9+AE16</f>
        <v>896</v>
      </c>
      <c r="AF7" s="2"/>
      <c r="AG7" s="13">
        <f>+AG9+AG16</f>
        <v>25</v>
      </c>
      <c r="AH7" s="12"/>
      <c r="AI7" s="13">
        <f>+AI9+AI16</f>
        <v>27</v>
      </c>
      <c r="AJ7" s="12"/>
      <c r="AK7" s="13">
        <f>+AK9+AK16</f>
        <v>35</v>
      </c>
      <c r="AL7" s="12"/>
      <c r="AM7" s="12">
        <f>+AM16+AM9</f>
        <v>6</v>
      </c>
      <c r="AN7" s="12"/>
      <c r="AO7" s="12">
        <f>+AO16+AO9</f>
        <v>76</v>
      </c>
      <c r="AP7" s="12"/>
      <c r="AQ7" s="12">
        <f>+AQ16+AQ9</f>
        <v>41</v>
      </c>
      <c r="AR7" s="12"/>
      <c r="AS7" s="12">
        <f>+AS16+AS9</f>
        <v>136</v>
      </c>
      <c r="AT7" s="12"/>
      <c r="AU7" s="12">
        <f>+AU16+AU9</f>
        <v>8</v>
      </c>
      <c r="AV7" s="2"/>
      <c r="AW7" s="12">
        <f>+AW16+AW9</f>
        <v>72</v>
      </c>
      <c r="AX7" s="2"/>
      <c r="AY7" s="12">
        <f>+AY16+AY9</f>
        <v>90</v>
      </c>
      <c r="AZ7" s="2"/>
      <c r="BA7" s="12">
        <f>+BA16+BA9</f>
        <v>174</v>
      </c>
      <c r="BB7" s="2"/>
      <c r="BC7" s="12">
        <f>+BC16+BC9</f>
        <v>15</v>
      </c>
      <c r="BD7" s="2"/>
      <c r="BE7" s="12">
        <f>+BE16+BE9</f>
        <v>458</v>
      </c>
      <c r="BF7" s="2"/>
      <c r="BG7" s="12">
        <f>+BG16+BG9</f>
        <v>10367</v>
      </c>
      <c r="BH7" s="2"/>
      <c r="BI7" s="12">
        <f>+BI16+BI9</f>
        <v>68</v>
      </c>
      <c r="BJ7" s="2"/>
      <c r="BK7" s="12">
        <f>+BK16+BK9</f>
        <v>83</v>
      </c>
      <c r="BL7" s="2"/>
      <c r="BM7" s="12">
        <f>+BM16+BM9</f>
        <v>85</v>
      </c>
      <c r="BN7" s="12"/>
      <c r="BO7" s="12">
        <f>+BO16+BO9</f>
        <v>3</v>
      </c>
      <c r="BP7" s="12"/>
      <c r="BQ7" s="12">
        <f>+BQ16+BQ9</f>
        <v>3</v>
      </c>
      <c r="BR7" s="12"/>
      <c r="BS7" s="12">
        <f>+BS16+BS9</f>
        <v>36</v>
      </c>
      <c r="BT7" s="12"/>
      <c r="BU7" s="12">
        <f>+BU16</f>
        <v>4</v>
      </c>
      <c r="BV7" s="12"/>
      <c r="BW7" s="13">
        <v>0</v>
      </c>
      <c r="BX7" s="12"/>
      <c r="BY7" s="12">
        <f>+BY16</f>
        <v>1</v>
      </c>
      <c r="BZ7" s="2"/>
      <c r="CA7" s="12">
        <f>+CA9</f>
        <v>1</v>
      </c>
      <c r="CB7" s="12"/>
      <c r="CC7" s="12">
        <f>+CC16</f>
        <v>5</v>
      </c>
      <c r="CD7" s="12">
        <f>+CD9+CD16</f>
        <v>127865</v>
      </c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0" ht="15.75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2"/>
      <c r="AW8" s="12"/>
      <c r="AX8" s="2"/>
      <c r="AY8" s="12"/>
      <c r="AZ8" s="2"/>
      <c r="BA8" s="12"/>
      <c r="BB8" s="2"/>
      <c r="BC8" s="12"/>
      <c r="BD8" s="2"/>
      <c r="BE8" s="12"/>
      <c r="BF8" s="2"/>
      <c r="BG8" s="12"/>
      <c r="BH8" s="2"/>
      <c r="BI8" s="12"/>
      <c r="BJ8" s="2"/>
      <c r="BK8" s="12"/>
      <c r="BL8" s="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2"/>
      <c r="CA8" s="12"/>
      <c r="CB8" s="12"/>
      <c r="CC8" s="12"/>
      <c r="CD8" s="1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ht="15.75">
      <c r="A9" s="2" t="s">
        <v>4</v>
      </c>
      <c r="B9" s="12">
        <f>SUM(B10:B14)</f>
        <v>2759922</v>
      </c>
      <c r="C9" s="12">
        <f>SUM(C10:C14)</f>
        <v>2090950</v>
      </c>
      <c r="D9" s="12"/>
      <c r="E9" s="12">
        <f>SUM(E10:E14)</f>
        <v>453625</v>
      </c>
      <c r="F9" s="12"/>
      <c r="G9" s="12">
        <f>SUM(G10:G14)</f>
        <v>40923</v>
      </c>
      <c r="H9" s="12"/>
      <c r="I9" s="12">
        <f>SUM(I10:I14)</f>
        <v>36830</v>
      </c>
      <c r="J9" s="12"/>
      <c r="K9" s="12">
        <f>SUM(K10:K14)</f>
        <v>65028</v>
      </c>
      <c r="L9" s="12"/>
      <c r="M9" s="12">
        <f>SUM(M10:M14)</f>
        <v>19220</v>
      </c>
      <c r="N9" s="12"/>
      <c r="O9" s="12">
        <f>SUM(O10:O14)</f>
        <v>8597</v>
      </c>
      <c r="P9" s="2"/>
      <c r="Q9" s="12">
        <f>SUM(Q10:Q14)</f>
        <v>8912</v>
      </c>
      <c r="R9" s="2"/>
      <c r="S9" s="13">
        <v>0</v>
      </c>
      <c r="T9" s="2"/>
      <c r="U9" s="12">
        <f>SUM(U10:U14)</f>
        <v>7</v>
      </c>
      <c r="V9" s="2"/>
      <c r="W9" s="12">
        <f>SUM(W10:W14)</f>
        <v>2</v>
      </c>
      <c r="X9" s="2"/>
      <c r="Y9" s="12">
        <f>SUM(Y10:Y14)</f>
        <v>2</v>
      </c>
      <c r="Z9" s="2"/>
      <c r="AA9" s="12">
        <f>SUM(AA10:AA14)</f>
        <v>1</v>
      </c>
      <c r="AB9" s="2"/>
      <c r="AC9" s="12">
        <f>SUM(AC10:AC14)</f>
        <v>1</v>
      </c>
      <c r="AD9" s="2"/>
      <c r="AE9" s="13">
        <f>SUM(AE10:AE14)</f>
        <v>98</v>
      </c>
      <c r="AF9" s="2"/>
      <c r="AG9" s="13">
        <f>SUM(AG10:AG14)</f>
        <v>1</v>
      </c>
      <c r="AH9" s="12"/>
      <c r="AI9" s="13">
        <f>SUM(AI10:AI14)</f>
        <v>2</v>
      </c>
      <c r="AJ9" s="12"/>
      <c r="AK9" s="13">
        <f>SUM(AK10:AK14)</f>
        <v>8</v>
      </c>
      <c r="AL9" s="12"/>
      <c r="AM9" s="12">
        <f>SUM(AM10:AM14)</f>
        <v>4</v>
      </c>
      <c r="AN9" s="12"/>
      <c r="AO9" s="12">
        <f>SUM(AO10:AO14)</f>
        <v>15</v>
      </c>
      <c r="AP9" s="12"/>
      <c r="AQ9" s="12">
        <f>SUM(AQ10:AQ14)</f>
        <v>5</v>
      </c>
      <c r="AR9" s="12"/>
      <c r="AS9" s="12">
        <f>SUM(AS10:AS14)</f>
        <v>21</v>
      </c>
      <c r="AT9" s="12"/>
      <c r="AU9" s="12">
        <f>SUM(AU10:AU14)</f>
        <v>2</v>
      </c>
      <c r="AV9" s="2"/>
      <c r="AW9" s="12">
        <f>SUM(AW10:AW14)</f>
        <v>3</v>
      </c>
      <c r="AX9" s="12"/>
      <c r="AY9" s="12">
        <f>SUM(AY10:AY14)</f>
        <v>5</v>
      </c>
      <c r="AZ9" s="12"/>
      <c r="BA9" s="12">
        <f>SUM(BA10:BA14)</f>
        <v>96</v>
      </c>
      <c r="BB9" s="12"/>
      <c r="BC9" s="12">
        <f>SUM(BC10:BC14)</f>
        <v>12</v>
      </c>
      <c r="BD9" s="12"/>
      <c r="BE9" s="12">
        <f>SUM(BE10:BE14)</f>
        <v>108</v>
      </c>
      <c r="BF9" s="12"/>
      <c r="BG9" s="12">
        <f>SUM(BG10:BG14)</f>
        <v>2225</v>
      </c>
      <c r="BH9" s="12"/>
      <c r="BI9" s="12">
        <f>SUM(BI10:BI14)</f>
        <v>41</v>
      </c>
      <c r="BJ9" s="12"/>
      <c r="BK9" s="12">
        <f>SUM(BK10:BK14)</f>
        <v>2</v>
      </c>
      <c r="BL9" s="2"/>
      <c r="BM9" s="12">
        <f>SUM(BM10:BM14)</f>
        <v>31</v>
      </c>
      <c r="BN9" s="12"/>
      <c r="BO9" s="12">
        <f>SUM(BO10:BO14)</f>
        <v>1</v>
      </c>
      <c r="BP9" s="12"/>
      <c r="BQ9" s="12">
        <f>SUM(BQ10:BQ14)</f>
        <v>2</v>
      </c>
      <c r="BR9" s="12"/>
      <c r="BS9" s="12">
        <f>SUM(BS10:BS14)</f>
        <v>13</v>
      </c>
      <c r="BT9" s="12"/>
      <c r="BU9" s="13">
        <v>0</v>
      </c>
      <c r="BV9" s="12"/>
      <c r="BW9" s="13">
        <v>0</v>
      </c>
      <c r="BX9" s="12"/>
      <c r="BY9" s="13">
        <v>0</v>
      </c>
      <c r="BZ9" s="2"/>
      <c r="CA9" s="12">
        <f>SUM(CA10:CA14)</f>
        <v>1</v>
      </c>
      <c r="CB9" s="12"/>
      <c r="CC9" s="13">
        <v>0</v>
      </c>
      <c r="CD9" s="12">
        <f>SUM(CD10:CD14)</f>
        <v>33128</v>
      </c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0" ht="15.75">
      <c r="A10" s="2" t="s">
        <v>5</v>
      </c>
      <c r="B10" s="12">
        <f>SUM(C10:O10)+SUM('2016'!Q10:AE10)+SUM('2016'!AG10:AU10)+SUM('2016'!AW10:BK10)+SUM('2016'!BM10:BY10)+SUM('2016'!CA10:CD10)</f>
        <v>402977</v>
      </c>
      <c r="C10" s="12">
        <v>347893</v>
      </c>
      <c r="D10" s="12"/>
      <c r="E10" s="12">
        <v>34089</v>
      </c>
      <c r="F10" s="12"/>
      <c r="G10" s="12">
        <v>3708</v>
      </c>
      <c r="H10" s="12"/>
      <c r="I10" s="12">
        <v>4341</v>
      </c>
      <c r="J10" s="12"/>
      <c r="K10" s="12">
        <v>5016</v>
      </c>
      <c r="L10" s="12"/>
      <c r="M10" s="12">
        <v>1832</v>
      </c>
      <c r="N10" s="12"/>
      <c r="O10" s="12">
        <v>737</v>
      </c>
      <c r="P10" s="2"/>
      <c r="Q10" s="12">
        <v>480</v>
      </c>
      <c r="R10" s="12"/>
      <c r="S10" s="13">
        <v>0</v>
      </c>
      <c r="T10" s="12"/>
      <c r="U10" s="12">
        <v>1</v>
      </c>
      <c r="V10" s="12"/>
      <c r="W10" s="13">
        <v>0</v>
      </c>
      <c r="X10" s="12"/>
      <c r="Y10" s="13">
        <v>0</v>
      </c>
      <c r="Z10" s="12"/>
      <c r="AA10" s="13">
        <v>0</v>
      </c>
      <c r="AB10" s="12"/>
      <c r="AC10" s="13">
        <v>0</v>
      </c>
      <c r="AD10" s="12"/>
      <c r="AE10" s="13">
        <v>11</v>
      </c>
      <c r="AF10" s="2"/>
      <c r="AG10" s="13">
        <v>0</v>
      </c>
      <c r="AH10" s="12"/>
      <c r="AI10" s="13">
        <v>0</v>
      </c>
      <c r="AJ10" s="12"/>
      <c r="AK10" s="13">
        <v>1</v>
      </c>
      <c r="AL10" s="13"/>
      <c r="AM10" s="13">
        <v>0</v>
      </c>
      <c r="AN10" s="12"/>
      <c r="AO10" s="13">
        <v>2</v>
      </c>
      <c r="AP10" s="12"/>
      <c r="AQ10" s="13">
        <v>1</v>
      </c>
      <c r="AR10" s="12"/>
      <c r="AS10" s="13">
        <v>3</v>
      </c>
      <c r="AT10" s="12"/>
      <c r="AU10" s="13">
        <v>0</v>
      </c>
      <c r="AV10" s="2"/>
      <c r="AW10" s="13">
        <v>0</v>
      </c>
      <c r="AX10" s="12"/>
      <c r="AY10" s="13">
        <v>0</v>
      </c>
      <c r="AZ10" s="12"/>
      <c r="BA10" s="13">
        <v>15</v>
      </c>
      <c r="BB10" s="12"/>
      <c r="BC10" s="13">
        <v>0</v>
      </c>
      <c r="BD10" s="12"/>
      <c r="BE10" s="13">
        <v>15</v>
      </c>
      <c r="BF10" s="12"/>
      <c r="BG10" s="13">
        <v>108</v>
      </c>
      <c r="BH10" s="12"/>
      <c r="BI10" s="13">
        <v>1</v>
      </c>
      <c r="BJ10" s="12"/>
      <c r="BK10" s="13">
        <v>0</v>
      </c>
      <c r="BL10" s="2"/>
      <c r="BM10" s="13">
        <v>0</v>
      </c>
      <c r="BN10" s="12"/>
      <c r="BO10" s="13">
        <v>0</v>
      </c>
      <c r="BP10" s="12"/>
      <c r="BQ10" s="13">
        <v>0</v>
      </c>
      <c r="BR10" s="12"/>
      <c r="BS10" s="13">
        <v>0</v>
      </c>
      <c r="BT10" s="12"/>
      <c r="BU10" s="13">
        <v>0</v>
      </c>
      <c r="BV10" s="12"/>
      <c r="BW10" s="13">
        <v>0</v>
      </c>
      <c r="BX10" s="12"/>
      <c r="BY10" s="13">
        <v>0</v>
      </c>
      <c r="BZ10" s="2"/>
      <c r="CA10" s="13">
        <v>0</v>
      </c>
      <c r="CB10" s="12"/>
      <c r="CC10" s="13">
        <v>0</v>
      </c>
      <c r="CD10" s="12">
        <f>3455+1268</f>
        <v>4723</v>
      </c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0" ht="15.75">
      <c r="A11" s="2" t="s">
        <v>6</v>
      </c>
      <c r="B11" s="12">
        <f>SUM(C11:O11)+SUM('2016'!Q11:AE11)+SUM('2016'!AG11:AU11)+SUM('2016'!AW11:BK11)+SUM('2016'!BM11:BY11)+SUM('2016'!CA11:CD11)</f>
        <v>810505</v>
      </c>
      <c r="C11" s="12">
        <v>611439</v>
      </c>
      <c r="D11" s="12"/>
      <c r="E11" s="12">
        <v>129368</v>
      </c>
      <c r="F11" s="12"/>
      <c r="G11" s="12">
        <v>11676</v>
      </c>
      <c r="H11" s="12"/>
      <c r="I11" s="12">
        <v>11932</v>
      </c>
      <c r="J11" s="12"/>
      <c r="K11" s="12">
        <v>26578</v>
      </c>
      <c r="L11" s="12"/>
      <c r="M11" s="12">
        <v>4786</v>
      </c>
      <c r="N11" s="12"/>
      <c r="O11" s="12">
        <v>2536</v>
      </c>
      <c r="P11" s="2"/>
      <c r="Q11" s="12">
        <v>2078</v>
      </c>
      <c r="R11" s="12"/>
      <c r="S11" s="13">
        <v>0</v>
      </c>
      <c r="T11" s="12"/>
      <c r="U11" s="12">
        <v>2</v>
      </c>
      <c r="V11" s="12"/>
      <c r="W11" s="13">
        <v>0</v>
      </c>
      <c r="X11" s="12"/>
      <c r="Y11" s="13">
        <v>1</v>
      </c>
      <c r="Z11" s="12"/>
      <c r="AA11" s="13">
        <v>0</v>
      </c>
      <c r="AB11" s="12"/>
      <c r="AC11" s="13">
        <v>1</v>
      </c>
      <c r="AD11" s="12"/>
      <c r="AE11" s="13">
        <v>29</v>
      </c>
      <c r="AF11" s="2"/>
      <c r="AG11" s="13">
        <v>0</v>
      </c>
      <c r="AH11" s="12"/>
      <c r="AI11" s="13">
        <v>1</v>
      </c>
      <c r="AJ11" s="12"/>
      <c r="AK11" s="13">
        <v>1</v>
      </c>
      <c r="AL11" s="12"/>
      <c r="AM11" s="13">
        <v>2</v>
      </c>
      <c r="AN11" s="12"/>
      <c r="AO11" s="13">
        <v>2</v>
      </c>
      <c r="AP11" s="12"/>
      <c r="AQ11" s="13">
        <v>3</v>
      </c>
      <c r="AR11" s="12"/>
      <c r="AS11" s="13">
        <v>16</v>
      </c>
      <c r="AT11" s="12"/>
      <c r="AU11" s="13">
        <v>1</v>
      </c>
      <c r="AV11" s="2"/>
      <c r="AW11" s="13">
        <v>1</v>
      </c>
      <c r="AX11" s="12"/>
      <c r="AY11" s="13">
        <v>1</v>
      </c>
      <c r="AZ11" s="12"/>
      <c r="BA11" s="13">
        <v>33</v>
      </c>
      <c r="BB11" s="12"/>
      <c r="BC11" s="13">
        <v>7</v>
      </c>
      <c r="BD11" s="12"/>
      <c r="BE11" s="13">
        <v>22</v>
      </c>
      <c r="BF11" s="12"/>
      <c r="BG11" s="13">
        <v>537</v>
      </c>
      <c r="BH11" s="12"/>
      <c r="BI11" s="13">
        <v>11</v>
      </c>
      <c r="BJ11" s="12"/>
      <c r="BK11" s="13">
        <v>1</v>
      </c>
      <c r="BL11" s="2"/>
      <c r="BM11" s="13">
        <v>13</v>
      </c>
      <c r="BN11" s="12"/>
      <c r="BO11" s="13">
        <v>1</v>
      </c>
      <c r="BP11" s="12"/>
      <c r="BQ11" s="13">
        <v>0</v>
      </c>
      <c r="BR11" s="12"/>
      <c r="BS11" s="13">
        <v>10</v>
      </c>
      <c r="BT11" s="12"/>
      <c r="BU11" s="13">
        <v>0</v>
      </c>
      <c r="BV11" s="12"/>
      <c r="BW11" s="13">
        <v>0</v>
      </c>
      <c r="BX11" s="12"/>
      <c r="BY11" s="13">
        <v>0</v>
      </c>
      <c r="BZ11" s="2"/>
      <c r="CA11" s="13">
        <v>0</v>
      </c>
      <c r="CB11" s="12"/>
      <c r="CC11" s="13">
        <v>0</v>
      </c>
      <c r="CD11" s="12">
        <f>4900+4516</f>
        <v>9416</v>
      </c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0" ht="15.75">
      <c r="A12" s="2" t="s">
        <v>7</v>
      </c>
      <c r="B12" s="12">
        <f>SUM(C12:O12)+SUM('2016'!Q12:AE12)+SUM('2016'!AG12:AU12)+SUM('2016'!AW12:BK12)+SUM('2016'!BM12:BY12)+SUM('2016'!CA12:CD12)</f>
        <v>673111</v>
      </c>
      <c r="C12" s="12">
        <v>557859</v>
      </c>
      <c r="D12" s="12"/>
      <c r="E12" s="12">
        <v>60637</v>
      </c>
      <c r="F12" s="12"/>
      <c r="G12" s="12">
        <v>4292</v>
      </c>
      <c r="H12" s="12"/>
      <c r="I12" s="12">
        <v>9441</v>
      </c>
      <c r="J12" s="12"/>
      <c r="K12" s="12">
        <v>18396</v>
      </c>
      <c r="L12" s="12"/>
      <c r="M12" s="12">
        <v>5588</v>
      </c>
      <c r="N12" s="12"/>
      <c r="O12" s="12">
        <v>2758</v>
      </c>
      <c r="P12" s="2"/>
      <c r="Q12" s="12">
        <v>3820</v>
      </c>
      <c r="R12" s="12"/>
      <c r="S12" s="13">
        <v>0</v>
      </c>
      <c r="T12" s="12"/>
      <c r="U12" s="12">
        <v>3</v>
      </c>
      <c r="V12" s="12"/>
      <c r="W12" s="13">
        <v>1</v>
      </c>
      <c r="X12" s="12"/>
      <c r="Y12" s="13">
        <v>1</v>
      </c>
      <c r="Z12" s="12"/>
      <c r="AA12" s="13">
        <v>0</v>
      </c>
      <c r="AB12" s="12"/>
      <c r="AC12" s="13">
        <v>0</v>
      </c>
      <c r="AD12" s="12"/>
      <c r="AE12" s="13">
        <v>12</v>
      </c>
      <c r="AF12" s="2"/>
      <c r="AG12" s="13">
        <v>0</v>
      </c>
      <c r="AH12" s="12"/>
      <c r="AI12" s="13">
        <v>1</v>
      </c>
      <c r="AJ12" s="12"/>
      <c r="AK12" s="13">
        <v>5</v>
      </c>
      <c r="AL12" s="12"/>
      <c r="AM12" s="13">
        <v>0</v>
      </c>
      <c r="AN12" s="12"/>
      <c r="AO12" s="13">
        <v>6</v>
      </c>
      <c r="AP12" s="12"/>
      <c r="AQ12" s="13">
        <v>0</v>
      </c>
      <c r="AR12" s="12"/>
      <c r="AS12" s="13">
        <v>0</v>
      </c>
      <c r="AT12" s="12"/>
      <c r="AU12" s="13">
        <v>1</v>
      </c>
      <c r="AV12" s="2"/>
      <c r="AW12" s="13">
        <v>1</v>
      </c>
      <c r="AX12" s="12"/>
      <c r="AY12" s="13">
        <v>0</v>
      </c>
      <c r="AZ12" s="12"/>
      <c r="BA12" s="13">
        <v>24</v>
      </c>
      <c r="BB12" s="12"/>
      <c r="BC12" s="13">
        <v>4</v>
      </c>
      <c r="BD12" s="12"/>
      <c r="BE12" s="13">
        <v>30</v>
      </c>
      <c r="BF12" s="12"/>
      <c r="BG12" s="13">
        <v>962</v>
      </c>
      <c r="BH12" s="12"/>
      <c r="BI12" s="13">
        <v>17</v>
      </c>
      <c r="BJ12" s="12"/>
      <c r="BK12" s="13">
        <v>0</v>
      </c>
      <c r="BL12" s="2"/>
      <c r="BM12" s="13">
        <v>6</v>
      </c>
      <c r="BN12" s="12"/>
      <c r="BO12" s="13">
        <v>0</v>
      </c>
      <c r="BP12" s="12"/>
      <c r="BQ12" s="13">
        <v>2</v>
      </c>
      <c r="BR12" s="12"/>
      <c r="BS12" s="13">
        <v>0</v>
      </c>
      <c r="BT12" s="12"/>
      <c r="BU12" s="13">
        <v>0</v>
      </c>
      <c r="BV12" s="12"/>
      <c r="BW12" s="13">
        <v>0</v>
      </c>
      <c r="BX12" s="12"/>
      <c r="BY12" s="13">
        <v>0</v>
      </c>
      <c r="BZ12" s="2"/>
      <c r="CA12" s="13">
        <v>1</v>
      </c>
      <c r="CB12" s="12"/>
      <c r="CC12" s="13">
        <v>0</v>
      </c>
      <c r="CD12" s="12">
        <f>4172+5071</f>
        <v>9243</v>
      </c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00" ht="15.75">
      <c r="A13" s="2" t="s">
        <v>8</v>
      </c>
      <c r="B13" s="12">
        <f>SUM(C13:O13)+SUM('2016'!Q13:AE13)+SUM('2016'!AG13:AU13)+SUM('2016'!AW13:BK13)+SUM('2016'!BM13:BY13)+SUM('2016'!CA13:CD13)</f>
        <v>691209</v>
      </c>
      <c r="C13" s="12">
        <v>502411</v>
      </c>
      <c r="D13" s="12"/>
      <c r="E13" s="12">
        <v>137148</v>
      </c>
      <c r="F13" s="12"/>
      <c r="G13" s="12">
        <v>12193</v>
      </c>
      <c r="H13" s="12"/>
      <c r="I13" s="12">
        <v>9230</v>
      </c>
      <c r="J13" s="12"/>
      <c r="K13" s="12">
        <v>12666</v>
      </c>
      <c r="L13" s="12"/>
      <c r="M13" s="12">
        <v>5270</v>
      </c>
      <c r="N13" s="12"/>
      <c r="O13" s="12">
        <v>2143</v>
      </c>
      <c r="P13" s="2"/>
      <c r="Q13" s="12">
        <v>1846</v>
      </c>
      <c r="R13" s="12"/>
      <c r="S13" s="13">
        <v>0</v>
      </c>
      <c r="T13" s="12"/>
      <c r="U13" s="13">
        <v>0</v>
      </c>
      <c r="V13" s="12"/>
      <c r="W13" s="13">
        <v>1</v>
      </c>
      <c r="X13" s="12"/>
      <c r="Y13" s="13">
        <v>0</v>
      </c>
      <c r="Z13" s="12"/>
      <c r="AA13" s="12">
        <v>1</v>
      </c>
      <c r="AB13" s="12"/>
      <c r="AC13" s="13">
        <v>0</v>
      </c>
      <c r="AD13" s="12"/>
      <c r="AE13" s="13">
        <v>33</v>
      </c>
      <c r="AF13" s="2"/>
      <c r="AG13" s="13">
        <v>1</v>
      </c>
      <c r="AH13" s="12"/>
      <c r="AI13" s="13">
        <v>0</v>
      </c>
      <c r="AJ13" s="12"/>
      <c r="AK13" s="13">
        <v>0</v>
      </c>
      <c r="AL13" s="12"/>
      <c r="AM13" s="13">
        <v>2</v>
      </c>
      <c r="AN13" s="12"/>
      <c r="AO13" s="13">
        <v>5</v>
      </c>
      <c r="AP13" s="12"/>
      <c r="AQ13" s="13">
        <v>1</v>
      </c>
      <c r="AR13" s="12"/>
      <c r="AS13" s="13">
        <v>2</v>
      </c>
      <c r="AT13" s="12"/>
      <c r="AU13" s="13">
        <v>0</v>
      </c>
      <c r="AV13" s="2"/>
      <c r="AW13" s="13">
        <v>1</v>
      </c>
      <c r="AX13" s="12"/>
      <c r="AY13" s="13">
        <v>1</v>
      </c>
      <c r="AZ13" s="12"/>
      <c r="BA13" s="13">
        <v>22</v>
      </c>
      <c r="BB13" s="12"/>
      <c r="BC13" s="13">
        <v>1</v>
      </c>
      <c r="BD13" s="12"/>
      <c r="BE13" s="13">
        <v>30</v>
      </c>
      <c r="BF13" s="12"/>
      <c r="BG13" s="13">
        <v>477</v>
      </c>
      <c r="BH13" s="12"/>
      <c r="BI13" s="13">
        <v>8</v>
      </c>
      <c r="BJ13" s="12"/>
      <c r="BK13" s="13">
        <v>1</v>
      </c>
      <c r="BL13" s="2"/>
      <c r="BM13" s="13">
        <v>9</v>
      </c>
      <c r="BN13" s="12"/>
      <c r="BO13" s="13">
        <v>0</v>
      </c>
      <c r="BP13" s="12"/>
      <c r="BQ13" s="13">
        <v>0</v>
      </c>
      <c r="BR13" s="12"/>
      <c r="BS13" s="13">
        <v>2</v>
      </c>
      <c r="BT13" s="12"/>
      <c r="BU13" s="13">
        <v>0</v>
      </c>
      <c r="BV13" s="12"/>
      <c r="BW13" s="13">
        <v>0</v>
      </c>
      <c r="BX13" s="12"/>
      <c r="BY13" s="13">
        <v>0</v>
      </c>
      <c r="BZ13" s="2"/>
      <c r="CA13" s="13">
        <v>0</v>
      </c>
      <c r="CB13" s="12"/>
      <c r="CC13" s="13">
        <v>0</v>
      </c>
      <c r="CD13" s="12">
        <f>4816+2888</f>
        <v>7704</v>
      </c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ht="15.75">
      <c r="A14" s="2" t="s">
        <v>9</v>
      </c>
      <c r="B14" s="12">
        <f>SUM(C14:O14)+SUM('2016'!Q14:AE14)+SUM('2016'!AG14:AU14)+SUM('2016'!AW14:BK14)+SUM('2016'!BM14:BY14)+SUM('2016'!CA14:CD14)</f>
        <v>182120</v>
      </c>
      <c r="C14" s="12">
        <v>71348</v>
      </c>
      <c r="D14" s="12"/>
      <c r="E14" s="12">
        <v>92383</v>
      </c>
      <c r="F14" s="12"/>
      <c r="G14" s="12">
        <v>9054</v>
      </c>
      <c r="H14" s="12"/>
      <c r="I14" s="12">
        <v>1886</v>
      </c>
      <c r="J14" s="12"/>
      <c r="K14" s="12">
        <v>2372</v>
      </c>
      <c r="L14" s="12"/>
      <c r="M14" s="12">
        <v>1744</v>
      </c>
      <c r="N14" s="12"/>
      <c r="O14" s="12">
        <v>423</v>
      </c>
      <c r="P14" s="2"/>
      <c r="Q14" s="12">
        <v>688</v>
      </c>
      <c r="R14" s="12"/>
      <c r="S14" s="13">
        <v>0</v>
      </c>
      <c r="T14" s="12"/>
      <c r="U14" s="12">
        <v>1</v>
      </c>
      <c r="V14" s="12"/>
      <c r="W14" s="13">
        <v>0</v>
      </c>
      <c r="X14" s="12"/>
      <c r="Y14" s="13">
        <v>0</v>
      </c>
      <c r="Z14" s="12"/>
      <c r="AA14" s="13">
        <v>0</v>
      </c>
      <c r="AB14" s="12"/>
      <c r="AC14" s="13">
        <v>0</v>
      </c>
      <c r="AD14" s="12"/>
      <c r="AE14" s="13">
        <v>13</v>
      </c>
      <c r="AF14" s="2"/>
      <c r="AG14" s="13">
        <v>0</v>
      </c>
      <c r="AH14" s="12"/>
      <c r="AI14" s="13">
        <v>0</v>
      </c>
      <c r="AJ14" s="12"/>
      <c r="AK14" s="13">
        <v>1</v>
      </c>
      <c r="AL14" s="12"/>
      <c r="AM14" s="13">
        <v>0</v>
      </c>
      <c r="AN14" s="12"/>
      <c r="AO14" s="13">
        <v>0</v>
      </c>
      <c r="AP14" s="12"/>
      <c r="AQ14" s="13">
        <v>0</v>
      </c>
      <c r="AR14" s="12"/>
      <c r="AS14" s="13">
        <v>0</v>
      </c>
      <c r="AT14" s="12"/>
      <c r="AU14" s="13">
        <v>0</v>
      </c>
      <c r="AV14" s="2"/>
      <c r="AW14" s="13">
        <v>0</v>
      </c>
      <c r="AX14" s="12"/>
      <c r="AY14" s="13">
        <v>3</v>
      </c>
      <c r="AZ14" s="12"/>
      <c r="BA14" s="13">
        <v>2</v>
      </c>
      <c r="BB14" s="12"/>
      <c r="BC14" s="13">
        <v>0</v>
      </c>
      <c r="BD14" s="12"/>
      <c r="BE14" s="13">
        <v>11</v>
      </c>
      <c r="BF14" s="12"/>
      <c r="BG14" s="13">
        <v>141</v>
      </c>
      <c r="BH14" s="12"/>
      <c r="BI14" s="13">
        <v>4</v>
      </c>
      <c r="BJ14" s="12"/>
      <c r="BK14" s="13">
        <v>0</v>
      </c>
      <c r="BL14" s="2"/>
      <c r="BM14" s="13">
        <v>3</v>
      </c>
      <c r="BN14" s="12"/>
      <c r="BO14" s="13">
        <v>0</v>
      </c>
      <c r="BP14" s="12"/>
      <c r="BQ14" s="13">
        <v>0</v>
      </c>
      <c r="BR14" s="12"/>
      <c r="BS14" s="13">
        <v>1</v>
      </c>
      <c r="BT14" s="12"/>
      <c r="BU14" s="13">
        <v>0</v>
      </c>
      <c r="BV14" s="12"/>
      <c r="BW14" s="13">
        <v>0</v>
      </c>
      <c r="BX14" s="12"/>
      <c r="BY14" s="13">
        <v>0</v>
      </c>
      <c r="BZ14" s="2"/>
      <c r="CA14" s="13">
        <v>0</v>
      </c>
      <c r="CB14" s="12"/>
      <c r="CC14" s="13">
        <v>0</v>
      </c>
      <c r="CD14" s="12">
        <f>1160+882</f>
        <v>2042</v>
      </c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ht="15.7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2"/>
      <c r="CA15" s="12"/>
      <c r="CB15" s="12"/>
      <c r="CC15" s="12"/>
      <c r="CD15" s="1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ht="15.75">
      <c r="A16" s="2" t="s">
        <v>10</v>
      </c>
      <c r="B16" s="12">
        <f>SUM(B17:B73)</f>
        <v>5026959</v>
      </c>
      <c r="C16" s="12">
        <f>SUM(C17:C73)</f>
        <v>2280574</v>
      </c>
      <c r="D16" s="12"/>
      <c r="E16" s="12">
        <f>SUM(E17:E73)</f>
        <v>2069017</v>
      </c>
      <c r="F16" s="12"/>
      <c r="G16" s="12">
        <f>SUM(G17:G73)</f>
        <v>251024</v>
      </c>
      <c r="H16" s="12"/>
      <c r="I16" s="12">
        <f>SUM(I17:I73)</f>
        <v>70932</v>
      </c>
      <c r="J16" s="12"/>
      <c r="K16" s="12">
        <f>SUM(K17:K73)</f>
        <v>74812</v>
      </c>
      <c r="L16" s="12"/>
      <c r="M16" s="12">
        <f>SUM(M17:M73)</f>
        <v>99760</v>
      </c>
      <c r="N16" s="12"/>
      <c r="O16" s="12">
        <f>SUM(O17:O73)</f>
        <v>27601</v>
      </c>
      <c r="P16" s="2"/>
      <c r="Q16" s="12">
        <f>SUM(Q17:Q73)</f>
        <v>48404</v>
      </c>
      <c r="R16" s="12"/>
      <c r="S16" s="13">
        <v>0</v>
      </c>
      <c r="T16" s="12"/>
      <c r="U16" s="12">
        <f>SUM(U17:U73)</f>
        <v>2</v>
      </c>
      <c r="V16" s="12"/>
      <c r="W16" s="13">
        <v>0</v>
      </c>
      <c r="X16" s="12"/>
      <c r="Y16" s="12">
        <f>SUM(Y17:Y73)</f>
        <v>56</v>
      </c>
      <c r="Z16" s="12"/>
      <c r="AA16" s="12">
        <f>SUM(AA17:AA73)</f>
        <v>4</v>
      </c>
      <c r="AB16" s="12"/>
      <c r="AC16" s="12">
        <f>SUM(AC17:AC73)</f>
        <v>17</v>
      </c>
      <c r="AD16" s="12"/>
      <c r="AE16" s="13">
        <f>SUM(AE17:AE73)</f>
        <v>798</v>
      </c>
      <c r="AF16" s="2"/>
      <c r="AG16" s="13">
        <f>SUM(AG17:AG73)</f>
        <v>24</v>
      </c>
      <c r="AH16" s="12"/>
      <c r="AI16" s="12">
        <f>SUM(AI17:AI73)</f>
        <v>25</v>
      </c>
      <c r="AJ16" s="12"/>
      <c r="AK16" s="12">
        <f>SUM(AK17:AK73)</f>
        <v>27</v>
      </c>
      <c r="AL16" s="12"/>
      <c r="AM16" s="12">
        <f>SUM(AM17:AM73)</f>
        <v>2</v>
      </c>
      <c r="AN16" s="12"/>
      <c r="AO16" s="13">
        <f>SUM(AO17:AO73)</f>
        <v>61</v>
      </c>
      <c r="AP16" s="12"/>
      <c r="AQ16" s="13">
        <f>SUM(AQ17:AQ73)</f>
        <v>36</v>
      </c>
      <c r="AR16" s="12"/>
      <c r="AS16" s="13">
        <f>SUM(AS17:AS73)</f>
        <v>115</v>
      </c>
      <c r="AT16" s="12"/>
      <c r="AU16" s="13">
        <f>SUM(AU17:AU73)</f>
        <v>6</v>
      </c>
      <c r="AV16" s="2"/>
      <c r="AW16" s="13">
        <f>SUM(AW17:AW73)</f>
        <v>69</v>
      </c>
      <c r="AX16" s="12"/>
      <c r="AY16" s="13">
        <f>SUM(AY17:AY73)</f>
        <v>85</v>
      </c>
      <c r="AZ16" s="12"/>
      <c r="BA16" s="13">
        <f>SUM(BA17:BA73)</f>
        <v>78</v>
      </c>
      <c r="BB16" s="12"/>
      <c r="BC16" s="13">
        <f>SUM(BC17:BC73)</f>
        <v>3</v>
      </c>
      <c r="BD16" s="12"/>
      <c r="BE16" s="13">
        <f>SUM(BE17:BE73)</f>
        <v>350</v>
      </c>
      <c r="BF16" s="12"/>
      <c r="BG16" s="13">
        <f>SUM(BG17:BG73)</f>
        <v>8142</v>
      </c>
      <c r="BH16" s="12"/>
      <c r="BI16" s="13">
        <f>SUM(BI17:BI73)</f>
        <v>27</v>
      </c>
      <c r="BJ16" s="12"/>
      <c r="BK16" s="13">
        <f>SUM(BK17:BK73)</f>
        <v>81</v>
      </c>
      <c r="BL16" s="2"/>
      <c r="BM16" s="13">
        <f>SUM(BM17:BM73)</f>
        <v>54</v>
      </c>
      <c r="BN16" s="12"/>
      <c r="BO16" s="13">
        <f>SUM(BO17:BO73)</f>
        <v>2</v>
      </c>
      <c r="BP16" s="12"/>
      <c r="BQ16" s="13">
        <f>SUM(BQ17:BQ73)</f>
        <v>1</v>
      </c>
      <c r="BR16" s="12"/>
      <c r="BS16" s="13">
        <f>SUM(BS17:BS73)</f>
        <v>23</v>
      </c>
      <c r="BT16" s="12"/>
      <c r="BU16" s="13">
        <f>SUM(BU17:BU73)</f>
        <v>4</v>
      </c>
      <c r="BV16" s="12"/>
      <c r="BW16" s="13">
        <v>0</v>
      </c>
      <c r="BX16" s="12"/>
      <c r="BY16" s="13">
        <f>SUM(BY17:BY73)</f>
        <v>1</v>
      </c>
      <c r="BZ16" s="2"/>
      <c r="CA16" s="13">
        <v>0</v>
      </c>
      <c r="CB16" s="12"/>
      <c r="CC16" s="13">
        <f>SUM(CC17:CC73)</f>
        <v>5</v>
      </c>
      <c r="CD16" s="12">
        <f>SUM(CD17:CD73)</f>
        <v>94737</v>
      </c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</row>
    <row r="17" spans="1:100" ht="15.75">
      <c r="A17" s="2" t="s">
        <v>11</v>
      </c>
      <c r="B17" s="12">
        <f>SUM(C17:O17)+SUM('2016'!Q17:AE17)+SUM('2016'!AG17:AU17)+SUM('2016'!AW17:BK17)+SUM('2016'!BM17:BY17)+SUM('2016'!CA17:CD17)</f>
        <v>141413</v>
      </c>
      <c r="C17" s="12">
        <v>78510</v>
      </c>
      <c r="D17" s="12"/>
      <c r="E17" s="12">
        <v>42556</v>
      </c>
      <c r="F17" s="12"/>
      <c r="G17" s="12">
        <v>5254</v>
      </c>
      <c r="H17" s="12"/>
      <c r="I17" s="12">
        <v>2474</v>
      </c>
      <c r="J17" s="12"/>
      <c r="K17" s="12">
        <v>3417</v>
      </c>
      <c r="L17" s="12"/>
      <c r="M17" s="12">
        <v>3095</v>
      </c>
      <c r="N17" s="12"/>
      <c r="O17" s="12">
        <v>1150</v>
      </c>
      <c r="P17" s="2"/>
      <c r="Q17" s="12">
        <v>1697</v>
      </c>
      <c r="R17" s="12"/>
      <c r="S17" s="13">
        <v>0</v>
      </c>
      <c r="T17" s="12"/>
      <c r="U17" s="13">
        <v>0</v>
      </c>
      <c r="V17" s="12"/>
      <c r="W17" s="13">
        <v>0</v>
      </c>
      <c r="X17" s="12"/>
      <c r="Y17" s="13">
        <v>4</v>
      </c>
      <c r="Z17" s="12"/>
      <c r="AA17" s="13">
        <v>0</v>
      </c>
      <c r="AB17" s="12"/>
      <c r="AC17" s="13">
        <v>0</v>
      </c>
      <c r="AD17" s="12"/>
      <c r="AE17" s="13">
        <v>18</v>
      </c>
      <c r="AF17" s="2"/>
      <c r="AG17" s="13">
        <v>1</v>
      </c>
      <c r="AH17" s="12"/>
      <c r="AI17" s="13">
        <v>6</v>
      </c>
      <c r="AJ17" s="12"/>
      <c r="AK17" s="13">
        <v>0</v>
      </c>
      <c r="AL17" s="12"/>
      <c r="AM17" s="13">
        <v>0</v>
      </c>
      <c r="AN17" s="12"/>
      <c r="AO17" s="12">
        <v>5</v>
      </c>
      <c r="AP17" s="12"/>
      <c r="AQ17" s="12">
        <v>1</v>
      </c>
      <c r="AR17" s="12"/>
      <c r="AS17" s="12">
        <v>1</v>
      </c>
      <c r="AT17" s="12"/>
      <c r="AU17" s="12">
        <v>1</v>
      </c>
      <c r="AV17" s="2"/>
      <c r="AW17" s="12">
        <v>5</v>
      </c>
      <c r="AX17" s="12"/>
      <c r="AY17" s="12">
        <v>4</v>
      </c>
      <c r="AZ17" s="12"/>
      <c r="BA17" s="12">
        <v>3</v>
      </c>
      <c r="BB17" s="12"/>
      <c r="BC17" s="12">
        <v>1</v>
      </c>
      <c r="BD17" s="12"/>
      <c r="BE17" s="12">
        <v>9</v>
      </c>
      <c r="BF17" s="12"/>
      <c r="BG17" s="12">
        <v>273</v>
      </c>
      <c r="BH17" s="12"/>
      <c r="BI17" s="12">
        <v>1</v>
      </c>
      <c r="BJ17" s="12"/>
      <c r="BK17" s="12">
        <v>14</v>
      </c>
      <c r="BL17" s="2"/>
      <c r="BM17" s="12">
        <v>3</v>
      </c>
      <c r="BN17" s="12"/>
      <c r="BO17" s="13">
        <v>0</v>
      </c>
      <c r="BP17" s="12"/>
      <c r="BQ17" s="13">
        <v>0</v>
      </c>
      <c r="BR17" s="12"/>
      <c r="BS17" s="12">
        <v>3</v>
      </c>
      <c r="BT17" s="12"/>
      <c r="BU17" s="12">
        <v>1</v>
      </c>
      <c r="BV17" s="12"/>
      <c r="BW17" s="13">
        <v>0</v>
      </c>
      <c r="BX17" s="12"/>
      <c r="BY17" s="13">
        <v>0</v>
      </c>
      <c r="BZ17" s="2"/>
      <c r="CA17" s="13">
        <v>0</v>
      </c>
      <c r="CB17" s="12"/>
      <c r="CC17" s="13">
        <v>0</v>
      </c>
      <c r="CD17" s="12">
        <f>1426+157+1323</f>
        <v>2906</v>
      </c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</row>
    <row r="18" spans="1:100" ht="15.75">
      <c r="A18" s="2" t="s">
        <v>12</v>
      </c>
      <c r="B18" s="12">
        <f>SUM(C18:O18)+SUM('2016'!Q18:AE18)+SUM('2016'!AG18:AU18)+SUM('2016'!AW18:BK18)+SUM('2016'!BM18:BY18)+SUM('2016'!CA18:CD18)</f>
        <v>18872</v>
      </c>
      <c r="C18" s="12">
        <v>4646</v>
      </c>
      <c r="D18" s="12"/>
      <c r="E18" s="12">
        <v>11421</v>
      </c>
      <c r="F18" s="12"/>
      <c r="G18" s="12">
        <v>1104</v>
      </c>
      <c r="H18" s="12"/>
      <c r="I18" s="12">
        <v>275</v>
      </c>
      <c r="J18" s="12"/>
      <c r="K18" s="12">
        <v>173</v>
      </c>
      <c r="L18" s="12"/>
      <c r="M18" s="12">
        <v>527</v>
      </c>
      <c r="N18" s="12"/>
      <c r="O18" s="12">
        <v>63</v>
      </c>
      <c r="P18" s="2"/>
      <c r="Q18" s="12">
        <v>208</v>
      </c>
      <c r="R18" s="12"/>
      <c r="S18" s="13">
        <v>0</v>
      </c>
      <c r="T18" s="12"/>
      <c r="U18" s="13">
        <v>0</v>
      </c>
      <c r="V18" s="12"/>
      <c r="W18" s="13">
        <v>0</v>
      </c>
      <c r="X18" s="12"/>
      <c r="Y18" s="13">
        <v>0</v>
      </c>
      <c r="Z18" s="12"/>
      <c r="AA18" s="13">
        <v>0</v>
      </c>
      <c r="AB18" s="12"/>
      <c r="AC18" s="13">
        <v>0</v>
      </c>
      <c r="AD18" s="12"/>
      <c r="AE18" s="13">
        <v>7</v>
      </c>
      <c r="AF18" s="2"/>
      <c r="AG18" s="13">
        <v>0</v>
      </c>
      <c r="AH18" s="12"/>
      <c r="AI18" s="13">
        <v>0</v>
      </c>
      <c r="AJ18" s="12"/>
      <c r="AK18" s="13">
        <v>0</v>
      </c>
      <c r="AL18" s="12"/>
      <c r="AM18" s="13">
        <v>0</v>
      </c>
      <c r="AN18" s="12"/>
      <c r="AO18" s="13">
        <v>0</v>
      </c>
      <c r="AP18" s="12"/>
      <c r="AQ18" s="13">
        <v>0</v>
      </c>
      <c r="AR18" s="12"/>
      <c r="AS18" s="13">
        <v>1</v>
      </c>
      <c r="AT18" s="12"/>
      <c r="AU18" s="13">
        <v>0</v>
      </c>
      <c r="AV18" s="2"/>
      <c r="AW18" s="13">
        <v>0</v>
      </c>
      <c r="AX18" s="12"/>
      <c r="AY18" s="13">
        <v>0</v>
      </c>
      <c r="AZ18" s="12"/>
      <c r="BA18" s="13">
        <v>0</v>
      </c>
      <c r="BB18" s="12"/>
      <c r="BC18" s="13">
        <v>0</v>
      </c>
      <c r="BD18" s="12"/>
      <c r="BE18" s="12">
        <v>1</v>
      </c>
      <c r="BF18" s="12"/>
      <c r="BG18" s="12">
        <v>90</v>
      </c>
      <c r="BH18" s="12"/>
      <c r="BI18" s="13">
        <v>0</v>
      </c>
      <c r="BJ18" s="12"/>
      <c r="BK18" s="13">
        <v>0</v>
      </c>
      <c r="BL18" s="2"/>
      <c r="BM18" s="13">
        <v>0</v>
      </c>
      <c r="BN18" s="12"/>
      <c r="BO18" s="13">
        <v>0</v>
      </c>
      <c r="BP18" s="12"/>
      <c r="BQ18" s="13">
        <v>0</v>
      </c>
      <c r="BR18" s="12"/>
      <c r="BS18" s="13">
        <v>0</v>
      </c>
      <c r="BT18" s="12"/>
      <c r="BU18" s="13">
        <v>0</v>
      </c>
      <c r="BV18" s="12"/>
      <c r="BW18" s="13">
        <v>0</v>
      </c>
      <c r="BX18" s="12"/>
      <c r="BY18" s="13">
        <v>0</v>
      </c>
      <c r="BZ18" s="2"/>
      <c r="CA18" s="13">
        <v>0</v>
      </c>
      <c r="CB18" s="12"/>
      <c r="CC18" s="13">
        <v>0</v>
      </c>
      <c r="CD18" s="12">
        <f>178+2+176</f>
        <v>356</v>
      </c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</row>
    <row r="19" spans="1:100" ht="15.75">
      <c r="A19" s="2" t="s">
        <v>13</v>
      </c>
      <c r="B19" s="12">
        <f>SUM(C19:O19)+SUM('2016'!Q19:AE19)+SUM('2016'!AG19:AU19)+SUM('2016'!AW19:BK19)+SUM('2016'!BM19:BY19)+SUM('2016'!CA19:CD19)</f>
        <v>87177</v>
      </c>
      <c r="C19" s="12">
        <v>37106</v>
      </c>
      <c r="D19" s="12"/>
      <c r="E19" s="12">
        <v>37337</v>
      </c>
      <c r="F19" s="12"/>
      <c r="G19" s="12">
        <v>3606</v>
      </c>
      <c r="H19" s="12"/>
      <c r="I19" s="12">
        <v>1546</v>
      </c>
      <c r="J19" s="12"/>
      <c r="K19" s="12">
        <v>1631</v>
      </c>
      <c r="L19" s="12"/>
      <c r="M19" s="12">
        <v>2187</v>
      </c>
      <c r="N19" s="12"/>
      <c r="O19" s="12">
        <v>475</v>
      </c>
      <c r="P19" s="2"/>
      <c r="Q19" s="12">
        <v>1059</v>
      </c>
      <c r="R19" s="12"/>
      <c r="S19" s="13">
        <v>0</v>
      </c>
      <c r="T19" s="12"/>
      <c r="U19" s="13">
        <v>0</v>
      </c>
      <c r="V19" s="12"/>
      <c r="W19" s="13">
        <v>0</v>
      </c>
      <c r="X19" s="12"/>
      <c r="Y19" s="13">
        <v>0</v>
      </c>
      <c r="Z19" s="12"/>
      <c r="AA19" s="13">
        <v>0</v>
      </c>
      <c r="AB19" s="12"/>
      <c r="AC19" s="13">
        <v>0</v>
      </c>
      <c r="AD19" s="12"/>
      <c r="AE19" s="13">
        <v>27</v>
      </c>
      <c r="AF19" s="2"/>
      <c r="AG19" s="13">
        <v>0</v>
      </c>
      <c r="AH19" s="12"/>
      <c r="AI19" s="13">
        <v>0</v>
      </c>
      <c r="AJ19" s="12"/>
      <c r="AK19" s="13">
        <v>1</v>
      </c>
      <c r="AL19" s="12"/>
      <c r="AM19" s="13">
        <v>0</v>
      </c>
      <c r="AN19" s="12"/>
      <c r="AO19" s="12">
        <v>2</v>
      </c>
      <c r="AP19" s="12"/>
      <c r="AQ19" s="13">
        <v>0</v>
      </c>
      <c r="AR19" s="12"/>
      <c r="AS19" s="12">
        <v>2</v>
      </c>
      <c r="AT19" s="12"/>
      <c r="AU19" s="13">
        <v>0</v>
      </c>
      <c r="AV19" s="2"/>
      <c r="AW19" s="12">
        <v>1</v>
      </c>
      <c r="AX19" s="12"/>
      <c r="AY19" s="13">
        <v>0</v>
      </c>
      <c r="AZ19" s="12"/>
      <c r="BA19" s="12">
        <v>2</v>
      </c>
      <c r="BB19" s="12"/>
      <c r="BC19" s="13">
        <v>0</v>
      </c>
      <c r="BD19" s="12"/>
      <c r="BE19" s="12">
        <v>10</v>
      </c>
      <c r="BF19" s="12"/>
      <c r="BG19" s="12">
        <v>214</v>
      </c>
      <c r="BH19" s="12"/>
      <c r="BI19" s="13">
        <v>0</v>
      </c>
      <c r="BJ19" s="12"/>
      <c r="BK19" s="13">
        <v>0</v>
      </c>
      <c r="BL19" s="2"/>
      <c r="BM19" s="13">
        <v>0</v>
      </c>
      <c r="BN19" s="12"/>
      <c r="BO19" s="13">
        <v>0</v>
      </c>
      <c r="BP19" s="12"/>
      <c r="BQ19" s="13">
        <v>0</v>
      </c>
      <c r="BR19" s="12"/>
      <c r="BS19" s="12">
        <v>1</v>
      </c>
      <c r="BT19" s="12"/>
      <c r="BU19" s="13">
        <v>0</v>
      </c>
      <c r="BV19" s="12"/>
      <c r="BW19" s="13">
        <v>0</v>
      </c>
      <c r="BX19" s="12"/>
      <c r="BY19" s="13">
        <v>0</v>
      </c>
      <c r="BZ19" s="2"/>
      <c r="CA19" s="13">
        <v>0</v>
      </c>
      <c r="CB19" s="12"/>
      <c r="CC19" s="12">
        <v>1</v>
      </c>
      <c r="CD19" s="12">
        <f>1038+67+864</f>
        <v>1969</v>
      </c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</row>
    <row r="20" spans="1:100" ht="15.75">
      <c r="A20" s="2" t="s">
        <v>14</v>
      </c>
      <c r="B20" s="12">
        <f>SUM(C20:O20)+SUM('2016'!Q20:AE20)+SUM('2016'!AG20:AU20)+SUM('2016'!AW20:BK20)+SUM('2016'!BM20:BY20)+SUM('2016'!CA20:CD20)</f>
        <v>31553</v>
      </c>
      <c r="C20" s="12">
        <v>9077</v>
      </c>
      <c r="D20" s="12"/>
      <c r="E20" s="12">
        <v>17485</v>
      </c>
      <c r="F20" s="12"/>
      <c r="G20" s="12">
        <v>2207</v>
      </c>
      <c r="H20" s="12"/>
      <c r="I20" s="12">
        <v>440</v>
      </c>
      <c r="J20" s="12"/>
      <c r="K20" s="12">
        <v>274</v>
      </c>
      <c r="L20" s="12"/>
      <c r="M20" s="12">
        <v>932</v>
      </c>
      <c r="N20" s="12"/>
      <c r="O20" s="12">
        <v>146</v>
      </c>
      <c r="P20" s="2"/>
      <c r="Q20" s="12">
        <v>314</v>
      </c>
      <c r="R20" s="12"/>
      <c r="S20" s="13">
        <v>0</v>
      </c>
      <c r="T20" s="12"/>
      <c r="U20" s="13">
        <v>0</v>
      </c>
      <c r="V20" s="12"/>
      <c r="W20" s="13">
        <v>0</v>
      </c>
      <c r="X20" s="12"/>
      <c r="Y20" s="13">
        <v>0</v>
      </c>
      <c r="Z20" s="12"/>
      <c r="AA20" s="13">
        <v>0</v>
      </c>
      <c r="AB20" s="12"/>
      <c r="AC20" s="13">
        <v>0</v>
      </c>
      <c r="AD20" s="12"/>
      <c r="AE20" s="13">
        <v>3</v>
      </c>
      <c r="AF20" s="2"/>
      <c r="AG20" s="13">
        <v>0</v>
      </c>
      <c r="AH20" s="12"/>
      <c r="AI20" s="13">
        <v>1</v>
      </c>
      <c r="AJ20" s="12"/>
      <c r="AK20" s="13">
        <v>0</v>
      </c>
      <c r="AL20" s="12"/>
      <c r="AM20" s="13">
        <v>0</v>
      </c>
      <c r="AN20" s="12"/>
      <c r="AO20" s="13">
        <v>0</v>
      </c>
      <c r="AP20" s="12"/>
      <c r="AQ20" s="13">
        <v>0</v>
      </c>
      <c r="AR20" s="12"/>
      <c r="AS20" s="13">
        <v>0</v>
      </c>
      <c r="AT20" s="12"/>
      <c r="AU20" s="13">
        <v>0</v>
      </c>
      <c r="AV20" s="2"/>
      <c r="AW20" s="13">
        <v>0</v>
      </c>
      <c r="AX20" s="12"/>
      <c r="AY20" s="12">
        <v>2</v>
      </c>
      <c r="AZ20" s="12"/>
      <c r="BA20" s="13">
        <v>0</v>
      </c>
      <c r="BB20" s="12"/>
      <c r="BC20" s="12">
        <v>1</v>
      </c>
      <c r="BD20" s="12"/>
      <c r="BE20" s="12">
        <v>1</v>
      </c>
      <c r="BF20" s="12"/>
      <c r="BG20" s="12">
        <v>73</v>
      </c>
      <c r="BH20" s="12"/>
      <c r="BI20" s="13">
        <v>0</v>
      </c>
      <c r="BJ20" s="12"/>
      <c r="BK20" s="13">
        <v>0</v>
      </c>
      <c r="BL20" s="2"/>
      <c r="BM20" s="13">
        <v>0</v>
      </c>
      <c r="BN20" s="12"/>
      <c r="BO20" s="13">
        <v>0</v>
      </c>
      <c r="BP20" s="12"/>
      <c r="BQ20" s="13">
        <v>0</v>
      </c>
      <c r="BR20" s="12"/>
      <c r="BS20" s="13">
        <v>0</v>
      </c>
      <c r="BT20" s="12"/>
      <c r="BU20" s="13">
        <v>0</v>
      </c>
      <c r="BV20" s="12"/>
      <c r="BW20" s="13">
        <v>0</v>
      </c>
      <c r="BX20" s="12"/>
      <c r="BY20" s="13">
        <v>0</v>
      </c>
      <c r="BZ20" s="2"/>
      <c r="CA20" s="13">
        <v>0</v>
      </c>
      <c r="CB20" s="12"/>
      <c r="CC20" s="13">
        <v>0</v>
      </c>
      <c r="CD20" s="12">
        <f>320+72+205</f>
        <v>597</v>
      </c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</row>
    <row r="21" spans="1:100" ht="15.75">
      <c r="A21" s="2" t="s">
        <v>15</v>
      </c>
      <c r="B21" s="12">
        <f>SUM(C21:O21)+SUM('2016'!Q21:AE21)+SUM('2016'!AG21:AU21)+SUM('2016'!AW21:BK21)+SUM('2016'!BM21:BY21)+SUM('2016'!CA21:CD21)</f>
        <v>33447</v>
      </c>
      <c r="C21" s="12">
        <v>12779</v>
      </c>
      <c r="D21" s="12"/>
      <c r="E21" s="12">
        <v>15316</v>
      </c>
      <c r="F21" s="12"/>
      <c r="G21" s="12">
        <v>2068</v>
      </c>
      <c r="H21" s="12"/>
      <c r="I21" s="12">
        <v>501</v>
      </c>
      <c r="J21" s="12"/>
      <c r="K21" s="12">
        <v>541</v>
      </c>
      <c r="L21" s="12"/>
      <c r="M21" s="12">
        <v>1008</v>
      </c>
      <c r="N21" s="12"/>
      <c r="O21" s="12">
        <v>202</v>
      </c>
      <c r="P21" s="2"/>
      <c r="Q21" s="12">
        <v>350</v>
      </c>
      <c r="R21" s="12"/>
      <c r="S21" s="13">
        <v>0</v>
      </c>
      <c r="T21" s="12"/>
      <c r="U21" s="13">
        <v>0</v>
      </c>
      <c r="V21" s="12"/>
      <c r="W21" s="13">
        <v>0</v>
      </c>
      <c r="X21" s="12"/>
      <c r="Y21" s="13">
        <v>0</v>
      </c>
      <c r="Z21" s="12"/>
      <c r="AA21" s="13">
        <v>0</v>
      </c>
      <c r="AB21" s="12"/>
      <c r="AC21" s="13">
        <v>2</v>
      </c>
      <c r="AD21" s="12"/>
      <c r="AE21" s="13">
        <v>22</v>
      </c>
      <c r="AF21" s="2"/>
      <c r="AG21" s="13">
        <v>0</v>
      </c>
      <c r="AH21" s="12"/>
      <c r="AI21" s="13">
        <v>1</v>
      </c>
      <c r="AJ21" s="12"/>
      <c r="AK21" s="13">
        <v>0</v>
      </c>
      <c r="AL21" s="12"/>
      <c r="AM21" s="13">
        <v>0</v>
      </c>
      <c r="AN21" s="12"/>
      <c r="AO21" s="12">
        <v>1</v>
      </c>
      <c r="AP21" s="12"/>
      <c r="AQ21" s="13">
        <v>0</v>
      </c>
      <c r="AR21" s="12"/>
      <c r="AS21" s="13">
        <v>0</v>
      </c>
      <c r="AT21" s="12"/>
      <c r="AU21" s="12">
        <v>1</v>
      </c>
      <c r="AV21" s="2"/>
      <c r="AW21" s="12">
        <v>4</v>
      </c>
      <c r="AX21" s="12"/>
      <c r="AY21" s="13">
        <v>0</v>
      </c>
      <c r="AZ21" s="12"/>
      <c r="BA21" s="13">
        <v>0</v>
      </c>
      <c r="BB21" s="12"/>
      <c r="BC21" s="13">
        <v>0</v>
      </c>
      <c r="BD21" s="12"/>
      <c r="BE21" s="12">
        <v>2</v>
      </c>
      <c r="BF21" s="12"/>
      <c r="BG21" s="12">
        <v>65</v>
      </c>
      <c r="BH21" s="12"/>
      <c r="BI21" s="13">
        <v>0</v>
      </c>
      <c r="BJ21" s="12"/>
      <c r="BK21" s="13">
        <v>0</v>
      </c>
      <c r="BL21" s="2"/>
      <c r="BM21" s="13">
        <v>0</v>
      </c>
      <c r="BN21" s="12"/>
      <c r="BO21" s="13">
        <v>0</v>
      </c>
      <c r="BP21" s="12"/>
      <c r="BQ21" s="13">
        <v>0</v>
      </c>
      <c r="BR21" s="12"/>
      <c r="BS21" s="12">
        <v>1</v>
      </c>
      <c r="BT21" s="12"/>
      <c r="BU21" s="13">
        <v>0</v>
      </c>
      <c r="BV21" s="12"/>
      <c r="BW21" s="13">
        <v>0</v>
      </c>
      <c r="BX21" s="12"/>
      <c r="BY21" s="13">
        <v>0</v>
      </c>
      <c r="BZ21" s="2"/>
      <c r="CA21" s="13">
        <v>0</v>
      </c>
      <c r="CB21" s="12"/>
      <c r="CC21" s="12">
        <v>1</v>
      </c>
      <c r="CD21" s="12">
        <f>259+16+307</f>
        <v>582</v>
      </c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</row>
    <row r="22" spans="1:100" ht="15.75">
      <c r="A22" s="2" t="s">
        <v>16</v>
      </c>
      <c r="B22" s="12">
        <f>SUM(C22:O22)+SUM('2016'!Q22:AE22)+SUM('2016'!AG22:AU22)+SUM('2016'!AW22:BK22)+SUM('2016'!BM22:BY22)+SUM('2016'!CA22:CD22)</f>
        <v>54810</v>
      </c>
      <c r="C22" s="12">
        <v>18112</v>
      </c>
      <c r="D22" s="12"/>
      <c r="E22" s="12">
        <v>27516</v>
      </c>
      <c r="F22" s="12"/>
      <c r="G22" s="12">
        <v>4078</v>
      </c>
      <c r="H22" s="12"/>
      <c r="I22" s="12">
        <v>757</v>
      </c>
      <c r="J22" s="12"/>
      <c r="K22" s="12">
        <v>704</v>
      </c>
      <c r="L22" s="12"/>
      <c r="M22" s="12">
        <v>1601</v>
      </c>
      <c r="N22" s="12"/>
      <c r="O22" s="12">
        <v>275</v>
      </c>
      <c r="P22" s="2"/>
      <c r="Q22" s="12">
        <v>602</v>
      </c>
      <c r="R22" s="12"/>
      <c r="S22" s="13">
        <v>0</v>
      </c>
      <c r="T22" s="12"/>
      <c r="U22" s="13">
        <v>0</v>
      </c>
      <c r="V22" s="12"/>
      <c r="W22" s="13">
        <v>0</v>
      </c>
      <c r="X22" s="12"/>
      <c r="Y22" s="13">
        <v>0</v>
      </c>
      <c r="Z22" s="12"/>
      <c r="AA22" s="13">
        <v>0</v>
      </c>
      <c r="AB22" s="12"/>
      <c r="AC22" s="13">
        <v>0</v>
      </c>
      <c r="AD22" s="12"/>
      <c r="AE22" s="13">
        <v>9</v>
      </c>
      <c r="AF22" s="2"/>
      <c r="AG22" s="13">
        <v>0</v>
      </c>
      <c r="AH22" s="12"/>
      <c r="AI22" s="13">
        <v>0</v>
      </c>
      <c r="AJ22" s="12"/>
      <c r="AK22" s="13">
        <v>0</v>
      </c>
      <c r="AL22" s="12"/>
      <c r="AM22" s="13">
        <v>0</v>
      </c>
      <c r="AN22" s="12"/>
      <c r="AO22" s="13">
        <v>0</v>
      </c>
      <c r="AP22" s="12"/>
      <c r="AQ22" s="13">
        <v>0</v>
      </c>
      <c r="AR22" s="12"/>
      <c r="AS22" s="13">
        <v>0</v>
      </c>
      <c r="AT22" s="12"/>
      <c r="AU22" s="13">
        <v>0</v>
      </c>
      <c r="AV22" s="2"/>
      <c r="AW22" s="13">
        <v>0</v>
      </c>
      <c r="AX22" s="12"/>
      <c r="AY22" s="13">
        <v>0</v>
      </c>
      <c r="AZ22" s="12"/>
      <c r="BA22" s="13">
        <v>0</v>
      </c>
      <c r="BB22" s="12"/>
      <c r="BC22" s="13">
        <v>0</v>
      </c>
      <c r="BD22" s="12"/>
      <c r="BE22" s="13">
        <v>0</v>
      </c>
      <c r="BF22" s="12"/>
      <c r="BG22" s="12">
        <v>95</v>
      </c>
      <c r="BH22" s="12"/>
      <c r="BI22" s="13">
        <v>0</v>
      </c>
      <c r="BJ22" s="12"/>
      <c r="BK22" s="13">
        <v>0</v>
      </c>
      <c r="BL22" s="2"/>
      <c r="BM22" s="13">
        <v>0</v>
      </c>
      <c r="BN22" s="12"/>
      <c r="BO22" s="13">
        <v>0</v>
      </c>
      <c r="BP22" s="12"/>
      <c r="BQ22" s="13">
        <v>0</v>
      </c>
      <c r="BR22" s="12"/>
      <c r="BS22" s="13">
        <v>0</v>
      </c>
      <c r="BT22" s="12"/>
      <c r="BU22" s="13">
        <v>0</v>
      </c>
      <c r="BV22" s="12"/>
      <c r="BW22" s="13">
        <v>0</v>
      </c>
      <c r="BX22" s="12"/>
      <c r="BY22" s="13">
        <v>0</v>
      </c>
      <c r="BZ22" s="2"/>
      <c r="CA22" s="13">
        <v>0</v>
      </c>
      <c r="CB22" s="12"/>
      <c r="CC22" s="13">
        <v>0</v>
      </c>
      <c r="CD22" s="12">
        <f>576+485</f>
        <v>1061</v>
      </c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</row>
    <row r="23" spans="1:100" ht="15.75">
      <c r="A23" s="2" t="s">
        <v>17</v>
      </c>
      <c r="B23" s="12">
        <f>SUM(C23:O23)+SUM('2016'!Q23:AE23)+SUM('2016'!AG23:AU23)+SUM('2016'!AW23:BK23)+SUM('2016'!BM23:BY23)+SUM('2016'!CA23:CD23)</f>
        <v>36514</v>
      </c>
      <c r="C23" s="12">
        <v>13277</v>
      </c>
      <c r="D23" s="12"/>
      <c r="E23" s="12">
        <v>18347</v>
      </c>
      <c r="F23" s="12"/>
      <c r="G23" s="12">
        <v>1750</v>
      </c>
      <c r="H23" s="12"/>
      <c r="I23" s="12">
        <v>463</v>
      </c>
      <c r="J23" s="12"/>
      <c r="K23" s="12">
        <v>326</v>
      </c>
      <c r="L23" s="12"/>
      <c r="M23" s="12">
        <v>1012</v>
      </c>
      <c r="N23" s="12"/>
      <c r="O23" s="12">
        <v>154</v>
      </c>
      <c r="P23" s="2"/>
      <c r="Q23" s="12">
        <v>435</v>
      </c>
      <c r="R23" s="12"/>
      <c r="S23" s="13">
        <v>0</v>
      </c>
      <c r="T23" s="12"/>
      <c r="U23" s="13">
        <v>0</v>
      </c>
      <c r="V23" s="12"/>
      <c r="W23" s="13">
        <v>0</v>
      </c>
      <c r="X23" s="12"/>
      <c r="Y23" s="13">
        <v>0</v>
      </c>
      <c r="Z23" s="12"/>
      <c r="AA23" s="13">
        <v>0</v>
      </c>
      <c r="AB23" s="12"/>
      <c r="AC23" s="13">
        <v>0</v>
      </c>
      <c r="AD23" s="12"/>
      <c r="AE23" s="13">
        <v>11</v>
      </c>
      <c r="AF23" s="2"/>
      <c r="AG23" s="13">
        <v>2</v>
      </c>
      <c r="AH23" s="12"/>
      <c r="AI23" s="13">
        <v>0</v>
      </c>
      <c r="AJ23" s="12"/>
      <c r="AK23" s="13">
        <v>0</v>
      </c>
      <c r="AL23" s="12"/>
      <c r="AM23" s="13">
        <v>0</v>
      </c>
      <c r="AN23" s="12"/>
      <c r="AO23" s="13">
        <v>0</v>
      </c>
      <c r="AP23" s="12"/>
      <c r="AQ23" s="13">
        <v>0</v>
      </c>
      <c r="AR23" s="12"/>
      <c r="AS23" s="13">
        <v>2</v>
      </c>
      <c r="AT23" s="12"/>
      <c r="AU23" s="13">
        <v>0</v>
      </c>
      <c r="AV23" s="2"/>
      <c r="AW23" s="13">
        <v>0</v>
      </c>
      <c r="AX23" s="12"/>
      <c r="AY23" s="13">
        <v>3</v>
      </c>
      <c r="AZ23" s="12"/>
      <c r="BA23" s="13">
        <v>0</v>
      </c>
      <c r="BB23" s="12"/>
      <c r="BC23" s="13">
        <v>0</v>
      </c>
      <c r="BD23" s="12"/>
      <c r="BE23" s="13">
        <v>0</v>
      </c>
      <c r="BF23" s="12"/>
      <c r="BG23" s="13">
        <v>76</v>
      </c>
      <c r="BH23" s="12"/>
      <c r="BI23" s="13">
        <v>0</v>
      </c>
      <c r="BJ23" s="12"/>
      <c r="BK23" s="13">
        <v>0</v>
      </c>
      <c r="BL23" s="2"/>
      <c r="BM23" s="13">
        <v>0</v>
      </c>
      <c r="BN23" s="12"/>
      <c r="BO23" s="13">
        <v>0</v>
      </c>
      <c r="BP23" s="12"/>
      <c r="BQ23" s="13">
        <v>0</v>
      </c>
      <c r="BR23" s="12"/>
      <c r="BS23" s="13">
        <v>0</v>
      </c>
      <c r="BT23" s="12"/>
      <c r="BU23" s="13">
        <v>0</v>
      </c>
      <c r="BV23" s="12"/>
      <c r="BW23" s="13">
        <v>0</v>
      </c>
      <c r="BX23" s="12"/>
      <c r="BY23" s="13">
        <v>0</v>
      </c>
      <c r="BZ23" s="2"/>
      <c r="CA23" s="13">
        <v>0</v>
      </c>
      <c r="CB23" s="12"/>
      <c r="CC23" s="13">
        <v>0</v>
      </c>
      <c r="CD23" s="12">
        <f>395+261</f>
        <v>656</v>
      </c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</row>
    <row r="24" spans="1:100" ht="15.75">
      <c r="A24" s="2" t="s">
        <v>18</v>
      </c>
      <c r="B24" s="12">
        <f>SUM(C24:O24)+SUM('2016'!Q24:AE24)+SUM('2016'!AG24:AU24)+SUM('2016'!AW24:BK24)+SUM('2016'!BM24:BY24)+SUM('2016'!CA24:CD24)</f>
        <v>20319</v>
      </c>
      <c r="C24" s="12">
        <v>6417</v>
      </c>
      <c r="D24" s="12"/>
      <c r="E24" s="12">
        <v>10849</v>
      </c>
      <c r="F24" s="12"/>
      <c r="G24" s="12">
        <v>1072</v>
      </c>
      <c r="H24" s="12"/>
      <c r="I24" s="12">
        <v>358</v>
      </c>
      <c r="J24" s="12"/>
      <c r="K24" s="12">
        <v>258</v>
      </c>
      <c r="L24" s="12"/>
      <c r="M24" s="12">
        <v>634</v>
      </c>
      <c r="N24" s="12"/>
      <c r="O24" s="12">
        <v>100</v>
      </c>
      <c r="P24" s="2"/>
      <c r="Q24" s="12">
        <v>282</v>
      </c>
      <c r="R24" s="12"/>
      <c r="S24" s="13">
        <v>0</v>
      </c>
      <c r="T24" s="12"/>
      <c r="U24" s="13">
        <v>0</v>
      </c>
      <c r="V24" s="12"/>
      <c r="W24" s="13">
        <v>0</v>
      </c>
      <c r="X24" s="12"/>
      <c r="Y24" s="13">
        <v>0</v>
      </c>
      <c r="Z24" s="12"/>
      <c r="AA24" s="13">
        <v>0</v>
      </c>
      <c r="AB24" s="12"/>
      <c r="AC24" s="13">
        <v>0</v>
      </c>
      <c r="AD24" s="12"/>
      <c r="AE24" s="13">
        <v>2</v>
      </c>
      <c r="AF24" s="2"/>
      <c r="AG24" s="13">
        <v>0</v>
      </c>
      <c r="AH24" s="12"/>
      <c r="AI24" s="13">
        <v>0</v>
      </c>
      <c r="AJ24" s="12"/>
      <c r="AK24" s="13">
        <v>0</v>
      </c>
      <c r="AL24" s="12"/>
      <c r="AM24" s="13">
        <v>0</v>
      </c>
      <c r="AN24" s="12"/>
      <c r="AO24" s="13">
        <v>2</v>
      </c>
      <c r="AP24" s="12"/>
      <c r="AQ24" s="13">
        <v>0</v>
      </c>
      <c r="AR24" s="12"/>
      <c r="AS24" s="13">
        <v>0</v>
      </c>
      <c r="AT24" s="12"/>
      <c r="AU24" s="13">
        <v>0</v>
      </c>
      <c r="AV24" s="2"/>
      <c r="AW24" s="13">
        <v>0</v>
      </c>
      <c r="AX24" s="12"/>
      <c r="AY24" s="13">
        <v>0</v>
      </c>
      <c r="AZ24" s="12"/>
      <c r="BA24" s="13">
        <v>0</v>
      </c>
      <c r="BB24" s="12"/>
      <c r="BC24" s="13">
        <v>0</v>
      </c>
      <c r="BD24" s="12"/>
      <c r="BE24" s="13">
        <v>0</v>
      </c>
      <c r="BF24" s="12"/>
      <c r="BG24" s="13">
        <v>17</v>
      </c>
      <c r="BH24" s="12"/>
      <c r="BI24" s="13">
        <v>0</v>
      </c>
      <c r="BJ24" s="12"/>
      <c r="BK24" s="13">
        <v>0</v>
      </c>
      <c r="BL24" s="2"/>
      <c r="BM24" s="13">
        <v>0</v>
      </c>
      <c r="BN24" s="12"/>
      <c r="BO24" s="13">
        <v>0</v>
      </c>
      <c r="BP24" s="12"/>
      <c r="BQ24" s="13">
        <v>0</v>
      </c>
      <c r="BR24" s="12"/>
      <c r="BS24" s="13">
        <v>0</v>
      </c>
      <c r="BT24" s="12"/>
      <c r="BU24" s="13">
        <v>0</v>
      </c>
      <c r="BV24" s="12"/>
      <c r="BW24" s="13">
        <v>0</v>
      </c>
      <c r="BX24" s="12"/>
      <c r="BY24" s="13">
        <v>0</v>
      </c>
      <c r="BZ24" s="2"/>
      <c r="CA24" s="13">
        <v>0</v>
      </c>
      <c r="CB24" s="12"/>
      <c r="CC24" s="13">
        <v>0</v>
      </c>
      <c r="CD24" s="12">
        <f>148+11+169</f>
        <v>328</v>
      </c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</row>
    <row r="25" spans="1:100" ht="15.75">
      <c r="A25" s="2" t="s">
        <v>19</v>
      </c>
      <c r="B25" s="12">
        <f>SUM(C25:O25)+SUM('2016'!Q25:AE25)+SUM('2016'!AG25:AU25)+SUM('2016'!AW25:BK25)+SUM('2016'!BM25:BY25)+SUM('2016'!CA25:CD25)</f>
        <v>34536</v>
      </c>
      <c r="C25" s="12">
        <v>14217</v>
      </c>
      <c r="D25" s="12"/>
      <c r="E25" s="12">
        <v>13312</v>
      </c>
      <c r="F25" s="12"/>
      <c r="G25" s="12">
        <v>1137</v>
      </c>
      <c r="H25" s="12"/>
      <c r="I25" s="12">
        <v>613</v>
      </c>
      <c r="J25" s="12"/>
      <c r="K25" s="12">
        <v>634</v>
      </c>
      <c r="L25" s="12"/>
      <c r="M25" s="12">
        <v>964</v>
      </c>
      <c r="N25" s="12"/>
      <c r="O25" s="12">
        <v>208</v>
      </c>
      <c r="P25" s="2"/>
      <c r="Q25" s="12">
        <v>348</v>
      </c>
      <c r="R25" s="12"/>
      <c r="S25" s="13">
        <v>0</v>
      </c>
      <c r="T25" s="12"/>
      <c r="U25" s="13">
        <v>0</v>
      </c>
      <c r="V25" s="12"/>
      <c r="W25" s="13">
        <v>0</v>
      </c>
      <c r="X25" s="12"/>
      <c r="Y25" s="13">
        <v>0</v>
      </c>
      <c r="Z25" s="12"/>
      <c r="AA25" s="13">
        <v>0</v>
      </c>
      <c r="AB25" s="12"/>
      <c r="AC25" s="13">
        <v>1</v>
      </c>
      <c r="AD25" s="12"/>
      <c r="AE25" s="13">
        <v>2</v>
      </c>
      <c r="AF25" s="2"/>
      <c r="AG25" s="13">
        <v>0</v>
      </c>
      <c r="AH25" s="12"/>
      <c r="AI25" s="13">
        <v>0</v>
      </c>
      <c r="AJ25" s="12"/>
      <c r="AK25" s="13">
        <v>0</v>
      </c>
      <c r="AL25" s="12"/>
      <c r="AM25" s="13">
        <v>0</v>
      </c>
      <c r="AN25" s="12"/>
      <c r="AO25" s="13">
        <v>0</v>
      </c>
      <c r="AP25" s="12"/>
      <c r="AQ25" s="13">
        <v>1</v>
      </c>
      <c r="AR25" s="12"/>
      <c r="AS25" s="13">
        <v>2</v>
      </c>
      <c r="AT25" s="12"/>
      <c r="AU25" s="13">
        <v>0</v>
      </c>
      <c r="AV25" s="2"/>
      <c r="AW25" s="13">
        <v>7</v>
      </c>
      <c r="AX25" s="12"/>
      <c r="AY25" s="13">
        <v>1</v>
      </c>
      <c r="AZ25" s="12"/>
      <c r="BA25" s="13">
        <v>1</v>
      </c>
      <c r="BB25" s="12"/>
      <c r="BC25" s="13">
        <v>0</v>
      </c>
      <c r="BD25" s="12"/>
      <c r="BE25" s="13">
        <v>5</v>
      </c>
      <c r="BF25" s="12"/>
      <c r="BG25" s="13">
        <v>48</v>
      </c>
      <c r="BH25" s="12"/>
      <c r="BI25" s="13">
        <v>0</v>
      </c>
      <c r="BJ25" s="12"/>
      <c r="BK25" s="13">
        <v>0</v>
      </c>
      <c r="BL25" s="2"/>
      <c r="BM25" s="13">
        <v>0</v>
      </c>
      <c r="BN25" s="12"/>
      <c r="BO25" s="13">
        <v>0</v>
      </c>
      <c r="BP25" s="12"/>
      <c r="BQ25" s="13">
        <v>0</v>
      </c>
      <c r="BR25" s="12"/>
      <c r="BS25" s="13">
        <v>2</v>
      </c>
      <c r="BT25" s="12"/>
      <c r="BU25" s="13">
        <v>0</v>
      </c>
      <c r="BV25" s="12"/>
      <c r="BW25" s="13">
        <v>0</v>
      </c>
      <c r="BX25" s="12"/>
      <c r="BY25" s="13">
        <v>0</v>
      </c>
      <c r="BZ25" s="2"/>
      <c r="CA25" s="13">
        <v>0</v>
      </c>
      <c r="CB25" s="12"/>
      <c r="CC25" s="13">
        <v>0</v>
      </c>
      <c r="CD25" s="12">
        <f>2414+17+602</f>
        <v>3033</v>
      </c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</row>
    <row r="26" spans="1:100" ht="15.75">
      <c r="A26" s="2" t="s">
        <v>20</v>
      </c>
      <c r="B26" s="12">
        <f>SUM(C26:O26)+SUM('2016'!Q26:AE26)+SUM('2016'!AG26:AU26)+SUM('2016'!AW26:BK26)+SUM('2016'!BM26:BY26)+SUM('2016'!CA26:CD26)</f>
        <v>31152</v>
      </c>
      <c r="C26" s="12">
        <v>14146</v>
      </c>
      <c r="D26" s="12"/>
      <c r="E26" s="12">
        <v>11867</v>
      </c>
      <c r="F26" s="12"/>
      <c r="G26" s="12">
        <v>1889</v>
      </c>
      <c r="H26" s="12"/>
      <c r="I26" s="12">
        <v>598</v>
      </c>
      <c r="J26" s="12"/>
      <c r="K26" s="12">
        <v>865</v>
      </c>
      <c r="L26" s="12"/>
      <c r="M26" s="12">
        <v>626</v>
      </c>
      <c r="N26" s="12"/>
      <c r="O26" s="12">
        <v>273</v>
      </c>
      <c r="P26" s="2"/>
      <c r="Q26" s="12">
        <v>318</v>
      </c>
      <c r="R26" s="12"/>
      <c r="S26" s="13">
        <v>0</v>
      </c>
      <c r="T26" s="12"/>
      <c r="U26" s="13">
        <v>0</v>
      </c>
      <c r="V26" s="12"/>
      <c r="W26" s="13">
        <v>0</v>
      </c>
      <c r="X26" s="12"/>
      <c r="Y26" s="13">
        <v>0</v>
      </c>
      <c r="Z26" s="12"/>
      <c r="AA26" s="13">
        <v>0</v>
      </c>
      <c r="AB26" s="12"/>
      <c r="AC26" s="13">
        <v>0</v>
      </c>
      <c r="AD26" s="12"/>
      <c r="AE26" s="13">
        <v>8</v>
      </c>
      <c r="AF26" s="2"/>
      <c r="AG26" s="13">
        <v>0</v>
      </c>
      <c r="AH26" s="12"/>
      <c r="AI26" s="13">
        <v>3</v>
      </c>
      <c r="AJ26" s="12"/>
      <c r="AK26" s="13">
        <v>1</v>
      </c>
      <c r="AL26" s="12"/>
      <c r="AM26" s="13">
        <v>0</v>
      </c>
      <c r="AN26" s="12"/>
      <c r="AO26" s="13">
        <v>2</v>
      </c>
      <c r="AP26" s="12"/>
      <c r="AQ26" s="13">
        <v>0</v>
      </c>
      <c r="AR26" s="12"/>
      <c r="AS26" s="13">
        <v>0</v>
      </c>
      <c r="AT26" s="12"/>
      <c r="AU26" s="13">
        <v>0</v>
      </c>
      <c r="AV26" s="2"/>
      <c r="AW26" s="13">
        <v>3</v>
      </c>
      <c r="AX26" s="12"/>
      <c r="AY26" s="13">
        <v>0</v>
      </c>
      <c r="AZ26" s="12"/>
      <c r="BA26" s="13">
        <v>0</v>
      </c>
      <c r="BB26" s="12"/>
      <c r="BC26" s="13">
        <v>0</v>
      </c>
      <c r="BD26" s="12"/>
      <c r="BE26" s="13">
        <v>1</v>
      </c>
      <c r="BF26" s="12"/>
      <c r="BG26" s="13">
        <v>63</v>
      </c>
      <c r="BH26" s="12"/>
      <c r="BI26" s="13">
        <v>0</v>
      </c>
      <c r="BJ26" s="12"/>
      <c r="BK26" s="13">
        <v>1</v>
      </c>
      <c r="BL26" s="2"/>
      <c r="BM26" s="13">
        <v>0</v>
      </c>
      <c r="BN26" s="12"/>
      <c r="BO26" s="13">
        <v>0</v>
      </c>
      <c r="BP26" s="12"/>
      <c r="BQ26" s="13">
        <v>0</v>
      </c>
      <c r="BR26" s="12"/>
      <c r="BS26" s="13">
        <v>0</v>
      </c>
      <c r="BT26" s="12"/>
      <c r="BU26" s="13">
        <v>0</v>
      </c>
      <c r="BV26" s="12"/>
      <c r="BW26" s="13">
        <v>0</v>
      </c>
      <c r="BX26" s="12"/>
      <c r="BY26" s="13">
        <v>0</v>
      </c>
      <c r="BZ26" s="2"/>
      <c r="CA26" s="13">
        <v>0</v>
      </c>
      <c r="CB26" s="12"/>
      <c r="CC26" s="13">
        <v>0</v>
      </c>
      <c r="CD26" s="12">
        <f>230+20+238</f>
        <v>488</v>
      </c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</row>
    <row r="27" spans="1:100" ht="15.75">
      <c r="A27" s="2" t="s">
        <v>21</v>
      </c>
      <c r="B27" s="12">
        <f>SUM(C27:O27)+SUM('2016'!Q27:AE27)+SUM('2016'!AG27:AU27)+SUM('2016'!AW27:BK27)+SUM('2016'!BM27:BY27)+SUM('2016'!CA27:CD27)</f>
        <v>20453</v>
      </c>
      <c r="C27" s="12">
        <v>8307</v>
      </c>
      <c r="D27" s="12"/>
      <c r="E27" s="12">
        <v>8930</v>
      </c>
      <c r="F27" s="12"/>
      <c r="G27" s="12">
        <v>970</v>
      </c>
      <c r="H27" s="12"/>
      <c r="I27" s="12">
        <v>374</v>
      </c>
      <c r="J27" s="12"/>
      <c r="K27" s="12">
        <v>309</v>
      </c>
      <c r="L27" s="12"/>
      <c r="M27" s="12">
        <v>682</v>
      </c>
      <c r="N27" s="12"/>
      <c r="O27" s="12">
        <v>155</v>
      </c>
      <c r="P27" s="2"/>
      <c r="Q27" s="12">
        <v>275</v>
      </c>
      <c r="R27" s="12"/>
      <c r="S27" s="13">
        <v>0</v>
      </c>
      <c r="T27" s="12"/>
      <c r="U27" s="13">
        <v>0</v>
      </c>
      <c r="V27" s="12"/>
      <c r="W27" s="13">
        <v>0</v>
      </c>
      <c r="X27" s="12"/>
      <c r="Y27" s="13">
        <v>1</v>
      </c>
      <c r="Z27" s="12"/>
      <c r="AA27" s="13">
        <v>0</v>
      </c>
      <c r="AB27" s="12"/>
      <c r="AC27" s="13">
        <v>0</v>
      </c>
      <c r="AD27" s="12"/>
      <c r="AE27" s="13">
        <v>1</v>
      </c>
      <c r="AF27" s="2"/>
      <c r="AG27" s="13">
        <v>0</v>
      </c>
      <c r="AH27" s="12"/>
      <c r="AI27" s="13">
        <v>0</v>
      </c>
      <c r="AJ27" s="12"/>
      <c r="AK27" s="13">
        <v>0</v>
      </c>
      <c r="AL27" s="12"/>
      <c r="AM27" s="13">
        <v>0</v>
      </c>
      <c r="AN27" s="12"/>
      <c r="AO27" s="13">
        <v>1</v>
      </c>
      <c r="AP27" s="12"/>
      <c r="AQ27" s="13">
        <v>0</v>
      </c>
      <c r="AR27" s="12"/>
      <c r="AS27" s="13">
        <v>1</v>
      </c>
      <c r="AT27" s="12"/>
      <c r="AU27" s="13">
        <v>0</v>
      </c>
      <c r="AV27" s="2"/>
      <c r="AW27" s="13">
        <v>0</v>
      </c>
      <c r="AX27" s="12"/>
      <c r="AY27" s="13">
        <v>0</v>
      </c>
      <c r="AZ27" s="12"/>
      <c r="BA27" s="13">
        <v>1</v>
      </c>
      <c r="BB27" s="12"/>
      <c r="BC27" s="13">
        <v>0</v>
      </c>
      <c r="BD27" s="12"/>
      <c r="BE27" s="13">
        <v>0</v>
      </c>
      <c r="BF27" s="12"/>
      <c r="BG27" s="13">
        <v>57</v>
      </c>
      <c r="BH27" s="12"/>
      <c r="BI27" s="13">
        <v>0</v>
      </c>
      <c r="BJ27" s="12"/>
      <c r="BK27" s="13">
        <v>0</v>
      </c>
      <c r="BL27" s="2"/>
      <c r="BM27" s="13">
        <v>0</v>
      </c>
      <c r="BN27" s="12"/>
      <c r="BO27" s="13">
        <v>0</v>
      </c>
      <c r="BP27" s="12"/>
      <c r="BQ27" s="13">
        <v>0</v>
      </c>
      <c r="BR27" s="12"/>
      <c r="BS27" s="13">
        <v>0</v>
      </c>
      <c r="BT27" s="12"/>
      <c r="BU27" s="13">
        <v>0</v>
      </c>
      <c r="BV27" s="12"/>
      <c r="BW27" s="13">
        <v>0</v>
      </c>
      <c r="BX27" s="12"/>
      <c r="BY27" s="13">
        <v>0</v>
      </c>
      <c r="BZ27" s="2"/>
      <c r="CA27" s="13">
        <v>0</v>
      </c>
      <c r="CB27" s="12"/>
      <c r="CC27" s="13">
        <v>0</v>
      </c>
      <c r="CD27" s="12">
        <f>209+180</f>
        <v>389</v>
      </c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</row>
    <row r="28" spans="1:100" ht="15.75">
      <c r="A28" s="2" t="s">
        <v>22</v>
      </c>
      <c r="B28" s="12">
        <f>SUM(C28:O28)+SUM('2016'!Q28:AE28)+SUM('2016'!AG28:AU28)+SUM('2016'!AW28:BK28)+SUM('2016'!BM28:BY28)+SUM('2016'!CA28:CD28)</f>
        <v>19932</v>
      </c>
      <c r="C28" s="12">
        <v>6194</v>
      </c>
      <c r="D28" s="12"/>
      <c r="E28" s="12">
        <v>10827</v>
      </c>
      <c r="F28" s="12"/>
      <c r="G28" s="12">
        <v>1115</v>
      </c>
      <c r="H28" s="12"/>
      <c r="I28" s="12">
        <v>377</v>
      </c>
      <c r="J28" s="12"/>
      <c r="K28" s="12">
        <v>333</v>
      </c>
      <c r="L28" s="12"/>
      <c r="M28" s="12">
        <v>476</v>
      </c>
      <c r="N28" s="12"/>
      <c r="O28" s="12">
        <v>100</v>
      </c>
      <c r="P28" s="2"/>
      <c r="Q28" s="12">
        <v>174</v>
      </c>
      <c r="R28" s="12"/>
      <c r="S28" s="13">
        <v>0</v>
      </c>
      <c r="T28" s="12"/>
      <c r="U28" s="13">
        <v>0</v>
      </c>
      <c r="V28" s="12"/>
      <c r="W28" s="13">
        <v>0</v>
      </c>
      <c r="X28" s="12"/>
      <c r="Y28" s="13">
        <v>0</v>
      </c>
      <c r="Z28" s="12"/>
      <c r="AA28" s="13">
        <v>0</v>
      </c>
      <c r="AB28" s="12"/>
      <c r="AC28" s="13">
        <v>0</v>
      </c>
      <c r="AD28" s="12"/>
      <c r="AE28" s="13">
        <v>10</v>
      </c>
      <c r="AF28" s="2"/>
      <c r="AG28" s="13">
        <v>0</v>
      </c>
      <c r="AH28" s="12"/>
      <c r="AI28" s="13">
        <v>0</v>
      </c>
      <c r="AJ28" s="12"/>
      <c r="AK28" s="13">
        <v>0</v>
      </c>
      <c r="AL28" s="12"/>
      <c r="AM28" s="13">
        <v>0</v>
      </c>
      <c r="AN28" s="12"/>
      <c r="AO28" s="13">
        <v>0</v>
      </c>
      <c r="AP28" s="12"/>
      <c r="AQ28" s="13">
        <v>0</v>
      </c>
      <c r="AR28" s="12"/>
      <c r="AS28" s="13">
        <v>0</v>
      </c>
      <c r="AT28" s="12"/>
      <c r="AU28" s="13">
        <v>0</v>
      </c>
      <c r="AV28" s="2"/>
      <c r="AW28" s="13">
        <v>0</v>
      </c>
      <c r="AX28" s="12"/>
      <c r="AY28" s="13">
        <v>1</v>
      </c>
      <c r="AZ28" s="12"/>
      <c r="BA28" s="13">
        <v>0</v>
      </c>
      <c r="BB28" s="12"/>
      <c r="BC28" s="13">
        <v>0</v>
      </c>
      <c r="BD28" s="12"/>
      <c r="BE28" s="13">
        <v>3</v>
      </c>
      <c r="BF28" s="12"/>
      <c r="BG28" s="13">
        <v>39</v>
      </c>
      <c r="BH28" s="12"/>
      <c r="BI28" s="13">
        <v>0</v>
      </c>
      <c r="BJ28" s="12"/>
      <c r="BK28" s="13">
        <v>0</v>
      </c>
      <c r="BL28" s="2"/>
      <c r="BM28" s="13">
        <v>0</v>
      </c>
      <c r="BN28" s="12"/>
      <c r="BO28" s="13">
        <v>0</v>
      </c>
      <c r="BP28" s="12"/>
      <c r="BQ28" s="13">
        <v>0</v>
      </c>
      <c r="BR28" s="12"/>
      <c r="BS28" s="13">
        <v>0</v>
      </c>
      <c r="BT28" s="12"/>
      <c r="BU28" s="13">
        <v>0</v>
      </c>
      <c r="BV28" s="12"/>
      <c r="BW28" s="13">
        <v>0</v>
      </c>
      <c r="BX28" s="12"/>
      <c r="BY28" s="13">
        <v>0</v>
      </c>
      <c r="BZ28" s="2"/>
      <c r="CA28" s="13">
        <v>0</v>
      </c>
      <c r="CB28" s="12"/>
      <c r="CC28" s="13">
        <v>0</v>
      </c>
      <c r="CD28" s="12">
        <f>131+9+143</f>
        <v>283</v>
      </c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</row>
    <row r="29" spans="1:100" ht="15.75">
      <c r="A29" s="2" t="s">
        <v>23</v>
      </c>
      <c r="B29" s="12">
        <f>SUM(C29:O29)+SUM('2016'!Q29:AE29)+SUM('2016'!AG29:AU29)+SUM('2016'!AW29:BK29)+SUM('2016'!BM29:BY29)+SUM('2016'!CA29:CD29)</f>
        <v>132234</v>
      </c>
      <c r="C29" s="12">
        <v>58910</v>
      </c>
      <c r="D29" s="12"/>
      <c r="E29" s="12">
        <v>54366</v>
      </c>
      <c r="F29" s="12"/>
      <c r="G29" s="12">
        <v>7431</v>
      </c>
      <c r="H29" s="12"/>
      <c r="I29" s="12">
        <v>1986</v>
      </c>
      <c r="J29" s="12"/>
      <c r="K29" s="12">
        <v>2602</v>
      </c>
      <c r="L29" s="12"/>
      <c r="M29" s="12">
        <v>2366</v>
      </c>
      <c r="N29" s="12"/>
      <c r="O29" s="12">
        <v>749</v>
      </c>
      <c r="P29" s="2"/>
      <c r="Q29" s="12">
        <v>1234</v>
      </c>
      <c r="R29" s="12"/>
      <c r="S29" s="13">
        <v>0</v>
      </c>
      <c r="T29" s="12"/>
      <c r="U29" s="12">
        <v>1</v>
      </c>
      <c r="V29" s="12"/>
      <c r="W29" s="13">
        <v>0</v>
      </c>
      <c r="X29" s="12"/>
      <c r="Y29" s="13">
        <v>1</v>
      </c>
      <c r="Z29" s="12"/>
      <c r="AA29" s="13">
        <v>0</v>
      </c>
      <c r="AB29" s="12"/>
      <c r="AC29" s="13">
        <v>0</v>
      </c>
      <c r="AD29" s="12"/>
      <c r="AE29" s="13">
        <v>31</v>
      </c>
      <c r="AF29" s="2"/>
      <c r="AG29" s="13">
        <v>0</v>
      </c>
      <c r="AH29" s="12"/>
      <c r="AI29" s="13">
        <v>0</v>
      </c>
      <c r="AJ29" s="12"/>
      <c r="AK29" s="13">
        <v>3</v>
      </c>
      <c r="AL29" s="12"/>
      <c r="AM29" s="13">
        <v>0</v>
      </c>
      <c r="AN29" s="12"/>
      <c r="AO29" s="13">
        <v>1</v>
      </c>
      <c r="AP29" s="12"/>
      <c r="AQ29" s="13">
        <v>0</v>
      </c>
      <c r="AR29" s="12"/>
      <c r="AS29" s="13">
        <v>2</v>
      </c>
      <c r="AT29" s="12"/>
      <c r="AU29" s="13">
        <v>0</v>
      </c>
      <c r="AV29" s="2"/>
      <c r="AW29" s="13">
        <v>1</v>
      </c>
      <c r="AX29" s="12"/>
      <c r="AY29" s="13">
        <v>4</v>
      </c>
      <c r="AZ29" s="12"/>
      <c r="BA29" s="13">
        <v>2</v>
      </c>
      <c r="BB29" s="12"/>
      <c r="BC29" s="13">
        <v>0</v>
      </c>
      <c r="BD29" s="12"/>
      <c r="BE29" s="13">
        <v>9</v>
      </c>
      <c r="BF29" s="12"/>
      <c r="BG29" s="13">
        <v>231</v>
      </c>
      <c r="BH29" s="12"/>
      <c r="BI29" s="13">
        <v>1</v>
      </c>
      <c r="BJ29" s="12"/>
      <c r="BK29" s="13">
        <v>0</v>
      </c>
      <c r="BL29" s="2"/>
      <c r="BM29" s="13">
        <v>0</v>
      </c>
      <c r="BN29" s="12"/>
      <c r="BO29" s="13">
        <v>0</v>
      </c>
      <c r="BP29" s="12"/>
      <c r="BQ29" s="13">
        <v>0</v>
      </c>
      <c r="BR29" s="12"/>
      <c r="BS29" s="13">
        <v>1</v>
      </c>
      <c r="BT29" s="12"/>
      <c r="BU29" s="13">
        <v>0</v>
      </c>
      <c r="BV29" s="12"/>
      <c r="BW29" s="13">
        <v>0</v>
      </c>
      <c r="BX29" s="12"/>
      <c r="BY29" s="13">
        <v>0</v>
      </c>
      <c r="BZ29" s="2"/>
      <c r="CA29" s="13">
        <v>0</v>
      </c>
      <c r="CB29" s="12"/>
      <c r="CC29" s="13">
        <v>0</v>
      </c>
      <c r="CD29" s="12">
        <f>1084+216+1002</f>
        <v>2302</v>
      </c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</row>
    <row r="30" spans="1:100" ht="15.75">
      <c r="A30" s="2" t="s">
        <v>24</v>
      </c>
      <c r="B30" s="12">
        <f>SUM(C30:O30)+SUM('2016'!Q30:AE30)+SUM('2016'!AG30:AU30)+SUM('2016'!AW30:BK30)+SUM('2016'!BM30:BY30)+SUM('2016'!CA30:CD30)</f>
        <v>431537</v>
      </c>
      <c r="C30" s="12">
        <v>205773</v>
      </c>
      <c r="D30" s="12"/>
      <c r="E30" s="12">
        <v>159742</v>
      </c>
      <c r="F30" s="12"/>
      <c r="G30" s="12">
        <v>28561</v>
      </c>
      <c r="H30" s="12"/>
      <c r="I30" s="12">
        <v>6367</v>
      </c>
      <c r="J30" s="12"/>
      <c r="K30" s="12">
        <v>7302</v>
      </c>
      <c r="L30" s="12"/>
      <c r="M30" s="12">
        <v>8463</v>
      </c>
      <c r="N30" s="12"/>
      <c r="O30" s="12">
        <v>2381</v>
      </c>
      <c r="P30" s="2"/>
      <c r="Q30" s="12">
        <v>4257</v>
      </c>
      <c r="R30" s="12"/>
      <c r="S30" s="13">
        <v>0</v>
      </c>
      <c r="T30" s="12"/>
      <c r="U30" s="13">
        <v>0</v>
      </c>
      <c r="V30" s="12"/>
      <c r="W30" s="13">
        <v>0</v>
      </c>
      <c r="X30" s="12"/>
      <c r="Y30" s="13">
        <v>23</v>
      </c>
      <c r="Z30" s="12"/>
      <c r="AA30" s="13">
        <v>1</v>
      </c>
      <c r="AB30" s="12"/>
      <c r="AC30" s="13">
        <v>0</v>
      </c>
      <c r="AD30" s="12"/>
      <c r="AE30" s="13">
        <v>57</v>
      </c>
      <c r="AF30" s="2"/>
      <c r="AG30" s="13">
        <v>0</v>
      </c>
      <c r="AH30" s="12"/>
      <c r="AI30" s="13">
        <v>1</v>
      </c>
      <c r="AJ30" s="12"/>
      <c r="AK30" s="13">
        <v>0</v>
      </c>
      <c r="AL30" s="12"/>
      <c r="AM30" s="13">
        <v>1</v>
      </c>
      <c r="AN30" s="12"/>
      <c r="AO30" s="13">
        <v>7</v>
      </c>
      <c r="AP30" s="12"/>
      <c r="AQ30" s="13">
        <v>9</v>
      </c>
      <c r="AR30" s="12"/>
      <c r="AS30" s="13">
        <v>7</v>
      </c>
      <c r="AT30" s="12"/>
      <c r="AU30" s="13">
        <v>0</v>
      </c>
      <c r="AV30" s="2"/>
      <c r="AW30" s="13">
        <v>4</v>
      </c>
      <c r="AX30" s="12"/>
      <c r="AY30" s="13">
        <v>5</v>
      </c>
      <c r="AZ30" s="12"/>
      <c r="BA30" s="13">
        <v>4</v>
      </c>
      <c r="BB30" s="12"/>
      <c r="BC30" s="13">
        <v>0</v>
      </c>
      <c r="BD30" s="12"/>
      <c r="BE30" s="13">
        <v>53</v>
      </c>
      <c r="BF30" s="12"/>
      <c r="BG30" s="13">
        <v>593</v>
      </c>
      <c r="BH30" s="12"/>
      <c r="BI30" s="13">
        <v>9</v>
      </c>
      <c r="BJ30" s="12"/>
      <c r="BK30" s="13">
        <v>1</v>
      </c>
      <c r="BL30" s="2"/>
      <c r="BM30" s="13">
        <v>4</v>
      </c>
      <c r="BN30" s="12"/>
      <c r="BO30" s="13">
        <v>0</v>
      </c>
      <c r="BP30" s="12"/>
      <c r="BQ30" s="13">
        <v>0</v>
      </c>
      <c r="BR30" s="12"/>
      <c r="BS30" s="13">
        <v>0</v>
      </c>
      <c r="BT30" s="12"/>
      <c r="BU30" s="13">
        <v>0</v>
      </c>
      <c r="BV30" s="12"/>
      <c r="BW30" s="13">
        <v>0</v>
      </c>
      <c r="BX30" s="12"/>
      <c r="BY30" s="13">
        <v>0</v>
      </c>
      <c r="BZ30" s="2"/>
      <c r="CA30" s="13">
        <v>0</v>
      </c>
      <c r="CB30" s="12"/>
      <c r="CC30" s="13">
        <v>0</v>
      </c>
      <c r="CD30" s="12">
        <v>7912</v>
      </c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</row>
    <row r="31" spans="1:100" ht="15.75">
      <c r="A31" s="2" t="s">
        <v>25</v>
      </c>
      <c r="B31" s="12">
        <f>SUM(C31:O31)+SUM('2016'!Q31:AE31)+SUM('2016'!AG31:AU31)+SUM('2016'!AW31:BK31)+SUM('2016'!BM31:BY31)+SUM('2016'!CA31:CD31)</f>
        <v>17462</v>
      </c>
      <c r="C31" s="12">
        <v>7341</v>
      </c>
      <c r="D31" s="12"/>
      <c r="E31" s="12">
        <v>7347</v>
      </c>
      <c r="F31" s="12"/>
      <c r="G31" s="12">
        <v>611</v>
      </c>
      <c r="H31" s="12"/>
      <c r="I31" s="12">
        <v>420</v>
      </c>
      <c r="J31" s="12"/>
      <c r="K31" s="12">
        <v>282</v>
      </c>
      <c r="L31" s="12"/>
      <c r="M31" s="12">
        <v>533</v>
      </c>
      <c r="N31" s="12"/>
      <c r="O31" s="12">
        <v>139</v>
      </c>
      <c r="P31" s="2"/>
      <c r="Q31" s="12">
        <v>195</v>
      </c>
      <c r="R31" s="12"/>
      <c r="S31" s="13">
        <v>0</v>
      </c>
      <c r="T31" s="12"/>
      <c r="U31" s="13">
        <v>0</v>
      </c>
      <c r="V31" s="12"/>
      <c r="W31" s="13">
        <v>0</v>
      </c>
      <c r="X31" s="12"/>
      <c r="Y31" s="13">
        <v>0</v>
      </c>
      <c r="Z31" s="12"/>
      <c r="AA31" s="13">
        <v>0</v>
      </c>
      <c r="AB31" s="12"/>
      <c r="AC31" s="13">
        <v>0</v>
      </c>
      <c r="AD31" s="12"/>
      <c r="AE31" s="13">
        <v>0</v>
      </c>
      <c r="AF31" s="2"/>
      <c r="AG31" s="13">
        <v>0</v>
      </c>
      <c r="AH31" s="12"/>
      <c r="AI31" s="13">
        <v>0</v>
      </c>
      <c r="AJ31" s="12"/>
      <c r="AK31" s="13">
        <v>0</v>
      </c>
      <c r="AL31" s="12"/>
      <c r="AM31" s="13">
        <v>0</v>
      </c>
      <c r="AN31" s="12"/>
      <c r="AO31" s="13">
        <v>0</v>
      </c>
      <c r="AP31" s="12"/>
      <c r="AQ31" s="13">
        <v>1</v>
      </c>
      <c r="AR31" s="12"/>
      <c r="AS31" s="13">
        <v>0</v>
      </c>
      <c r="AT31" s="12"/>
      <c r="AU31" s="13">
        <v>2</v>
      </c>
      <c r="AV31" s="2"/>
      <c r="AW31" s="13">
        <v>4</v>
      </c>
      <c r="AX31" s="12"/>
      <c r="AY31" s="13">
        <v>0</v>
      </c>
      <c r="AZ31" s="12"/>
      <c r="BA31" s="13">
        <v>0</v>
      </c>
      <c r="BB31" s="12"/>
      <c r="BC31" s="13">
        <v>0</v>
      </c>
      <c r="BD31" s="12"/>
      <c r="BE31" s="13">
        <v>2</v>
      </c>
      <c r="BF31" s="12"/>
      <c r="BG31" s="13">
        <v>42</v>
      </c>
      <c r="BH31" s="12"/>
      <c r="BI31" s="13">
        <v>0</v>
      </c>
      <c r="BJ31" s="12"/>
      <c r="BK31" s="13">
        <v>0</v>
      </c>
      <c r="BL31" s="2"/>
      <c r="BM31" s="13">
        <v>2</v>
      </c>
      <c r="BN31" s="12"/>
      <c r="BO31" s="13">
        <v>0</v>
      </c>
      <c r="BP31" s="12"/>
      <c r="BQ31" s="13">
        <v>0</v>
      </c>
      <c r="BR31" s="12"/>
      <c r="BS31" s="13">
        <v>0</v>
      </c>
      <c r="BT31" s="12"/>
      <c r="BU31" s="13">
        <v>0</v>
      </c>
      <c r="BV31" s="12"/>
      <c r="BW31" s="13">
        <v>0</v>
      </c>
      <c r="BX31" s="12"/>
      <c r="BY31" s="13">
        <v>0</v>
      </c>
      <c r="BZ31" s="2"/>
      <c r="CA31" s="13">
        <v>0</v>
      </c>
      <c r="CB31" s="12"/>
      <c r="CC31" s="13">
        <v>0</v>
      </c>
      <c r="CD31" s="12">
        <f>244+297</f>
        <v>541</v>
      </c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</row>
    <row r="32" spans="1:100" ht="15.75">
      <c r="A32" s="2" t="s">
        <v>26</v>
      </c>
      <c r="B32" s="12">
        <f>SUM(C32:O32)+SUM('2016'!Q32:AE32)+SUM('2016'!AG32:AU32)+SUM('2016'!AW32:BK32)+SUM('2016'!BM32:BY32)+SUM('2016'!CA32:CD32)</f>
        <v>17189</v>
      </c>
      <c r="C32" s="12">
        <v>6994</v>
      </c>
      <c r="D32" s="12"/>
      <c r="E32" s="12">
        <v>7670</v>
      </c>
      <c r="F32" s="12"/>
      <c r="G32" s="12">
        <v>551</v>
      </c>
      <c r="H32" s="12"/>
      <c r="I32" s="12">
        <v>359</v>
      </c>
      <c r="J32" s="12"/>
      <c r="K32" s="12">
        <v>225</v>
      </c>
      <c r="L32" s="12"/>
      <c r="M32" s="12">
        <v>505</v>
      </c>
      <c r="N32" s="12"/>
      <c r="O32" s="12">
        <v>78</v>
      </c>
      <c r="P32" s="2"/>
      <c r="Q32" s="12">
        <v>212</v>
      </c>
      <c r="R32" s="12"/>
      <c r="S32" s="13">
        <v>0</v>
      </c>
      <c r="T32" s="12"/>
      <c r="U32" s="13">
        <v>0</v>
      </c>
      <c r="V32" s="12"/>
      <c r="W32" s="13">
        <v>0</v>
      </c>
      <c r="X32" s="12"/>
      <c r="Y32" s="13">
        <v>0</v>
      </c>
      <c r="Z32" s="12"/>
      <c r="AA32" s="13">
        <v>0</v>
      </c>
      <c r="AB32" s="12"/>
      <c r="AC32" s="13">
        <v>0</v>
      </c>
      <c r="AD32" s="12"/>
      <c r="AE32" s="13">
        <v>5</v>
      </c>
      <c r="AF32" s="2"/>
      <c r="AG32" s="13">
        <v>0</v>
      </c>
      <c r="AH32" s="12"/>
      <c r="AI32" s="13">
        <v>0</v>
      </c>
      <c r="AJ32" s="12"/>
      <c r="AK32" s="13">
        <v>0</v>
      </c>
      <c r="AL32" s="12"/>
      <c r="AM32" s="13">
        <v>0</v>
      </c>
      <c r="AN32" s="12"/>
      <c r="AO32" s="13">
        <v>0</v>
      </c>
      <c r="AP32" s="12"/>
      <c r="AQ32" s="13">
        <v>0</v>
      </c>
      <c r="AR32" s="12"/>
      <c r="AS32" s="13">
        <v>0</v>
      </c>
      <c r="AT32" s="12"/>
      <c r="AU32" s="13">
        <v>0</v>
      </c>
      <c r="AV32" s="2"/>
      <c r="AW32" s="13">
        <v>1</v>
      </c>
      <c r="AX32" s="12"/>
      <c r="AY32" s="13">
        <v>0</v>
      </c>
      <c r="AZ32" s="12"/>
      <c r="BA32" s="13">
        <v>0</v>
      </c>
      <c r="BB32" s="12"/>
      <c r="BC32" s="13">
        <v>0</v>
      </c>
      <c r="BD32" s="12"/>
      <c r="BE32" s="13">
        <v>0</v>
      </c>
      <c r="BF32" s="12"/>
      <c r="BG32" s="13">
        <v>40</v>
      </c>
      <c r="BH32" s="12"/>
      <c r="BI32" s="13">
        <v>0</v>
      </c>
      <c r="BJ32" s="12"/>
      <c r="BK32" s="13">
        <v>0</v>
      </c>
      <c r="BL32" s="2"/>
      <c r="BM32" s="13">
        <v>0</v>
      </c>
      <c r="BN32" s="12"/>
      <c r="BO32" s="13">
        <v>0</v>
      </c>
      <c r="BP32" s="12"/>
      <c r="BQ32" s="13">
        <v>0</v>
      </c>
      <c r="BR32" s="12"/>
      <c r="BS32" s="13">
        <v>0</v>
      </c>
      <c r="BT32" s="12"/>
      <c r="BU32" s="13">
        <v>0</v>
      </c>
      <c r="BV32" s="12"/>
      <c r="BW32" s="13">
        <v>0</v>
      </c>
      <c r="BX32" s="12"/>
      <c r="BY32" s="13">
        <v>0</v>
      </c>
      <c r="BZ32" s="2"/>
      <c r="CA32" s="13">
        <v>0</v>
      </c>
      <c r="CB32" s="12"/>
      <c r="CC32" s="13">
        <v>0</v>
      </c>
      <c r="CD32" s="12">
        <f>227+10+312</f>
        <v>549</v>
      </c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</row>
    <row r="33" spans="1:100" ht="15.75">
      <c r="A33" s="2" t="s">
        <v>27</v>
      </c>
      <c r="B33" s="12">
        <f>SUM(C33:O33)+SUM('2016'!Q33:AE33)+SUM('2016'!AG33:AU33)+SUM('2016'!AW33:BK33)+SUM('2016'!BM33:BY33)+SUM('2016'!CA33:CD33)</f>
        <v>21464</v>
      </c>
      <c r="C33" s="12">
        <v>6215</v>
      </c>
      <c r="D33" s="12"/>
      <c r="E33" s="12">
        <v>12331</v>
      </c>
      <c r="F33" s="12"/>
      <c r="G33" s="12">
        <v>1131</v>
      </c>
      <c r="H33" s="12"/>
      <c r="I33" s="12">
        <v>311</v>
      </c>
      <c r="J33" s="12"/>
      <c r="K33" s="12">
        <v>177</v>
      </c>
      <c r="L33" s="12"/>
      <c r="M33" s="12">
        <v>532</v>
      </c>
      <c r="N33" s="12"/>
      <c r="O33" s="12">
        <v>104</v>
      </c>
      <c r="P33" s="2"/>
      <c r="Q33" s="12">
        <v>247</v>
      </c>
      <c r="R33" s="12"/>
      <c r="S33" s="13">
        <v>0</v>
      </c>
      <c r="T33" s="12"/>
      <c r="U33" s="13">
        <v>0</v>
      </c>
      <c r="V33" s="12"/>
      <c r="W33" s="13">
        <v>0</v>
      </c>
      <c r="X33" s="12"/>
      <c r="Y33" s="13">
        <v>0</v>
      </c>
      <c r="Z33" s="12"/>
      <c r="AA33" s="13">
        <v>0</v>
      </c>
      <c r="AB33" s="12"/>
      <c r="AC33" s="13">
        <v>0</v>
      </c>
      <c r="AD33" s="12"/>
      <c r="AE33" s="13">
        <v>3</v>
      </c>
      <c r="AF33" s="2"/>
      <c r="AG33" s="13">
        <v>0</v>
      </c>
      <c r="AH33" s="12"/>
      <c r="AI33" s="13">
        <v>0</v>
      </c>
      <c r="AJ33" s="12"/>
      <c r="AK33" s="13">
        <v>0</v>
      </c>
      <c r="AL33" s="12"/>
      <c r="AM33" s="13">
        <v>0</v>
      </c>
      <c r="AN33" s="12"/>
      <c r="AO33" s="13">
        <v>0</v>
      </c>
      <c r="AP33" s="12"/>
      <c r="AQ33" s="13">
        <v>0</v>
      </c>
      <c r="AR33" s="12"/>
      <c r="AS33" s="13">
        <v>0</v>
      </c>
      <c r="AT33" s="12"/>
      <c r="AU33" s="13">
        <v>0</v>
      </c>
      <c r="AV33" s="2"/>
      <c r="AW33" s="13">
        <v>0</v>
      </c>
      <c r="AX33" s="12"/>
      <c r="AY33" s="13">
        <v>0</v>
      </c>
      <c r="AZ33" s="12"/>
      <c r="BA33" s="13">
        <v>0</v>
      </c>
      <c r="BB33" s="12"/>
      <c r="BC33" s="13">
        <v>0</v>
      </c>
      <c r="BD33" s="12"/>
      <c r="BE33" s="13">
        <v>0</v>
      </c>
      <c r="BF33" s="12"/>
      <c r="BG33" s="13">
        <v>17</v>
      </c>
      <c r="BH33" s="12"/>
      <c r="BI33" s="13">
        <v>0</v>
      </c>
      <c r="BJ33" s="12"/>
      <c r="BK33" s="13">
        <v>1</v>
      </c>
      <c r="BL33" s="2"/>
      <c r="BM33" s="13">
        <v>0</v>
      </c>
      <c r="BN33" s="12"/>
      <c r="BO33" s="13">
        <v>0</v>
      </c>
      <c r="BP33" s="12"/>
      <c r="BQ33" s="13">
        <v>0</v>
      </c>
      <c r="BR33" s="12"/>
      <c r="BS33" s="13">
        <v>0</v>
      </c>
      <c r="BT33" s="12"/>
      <c r="BU33" s="13">
        <v>0</v>
      </c>
      <c r="BV33" s="12"/>
      <c r="BW33" s="13">
        <v>0</v>
      </c>
      <c r="BX33" s="12"/>
      <c r="BY33" s="13">
        <v>0</v>
      </c>
      <c r="BZ33" s="2"/>
      <c r="CA33" s="13">
        <v>0</v>
      </c>
      <c r="CB33" s="12"/>
      <c r="CC33" s="13">
        <v>0</v>
      </c>
      <c r="CD33" s="12">
        <f>238+12+145</f>
        <v>395</v>
      </c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</row>
    <row r="34" spans="1:100" ht="15.75">
      <c r="A34" s="2" t="s">
        <v>28</v>
      </c>
      <c r="B34" s="12">
        <f>SUM(C34:O34)+SUM('2016'!Q34:AE34)+SUM('2016'!AG34:AU34)+SUM('2016'!AW34:BK34)+SUM('2016'!BM34:BY34)+SUM('2016'!CA34:CD34)</f>
        <v>26676</v>
      </c>
      <c r="C34" s="12">
        <v>7276</v>
      </c>
      <c r="D34" s="12"/>
      <c r="E34" s="12">
        <v>14646</v>
      </c>
      <c r="F34" s="12"/>
      <c r="G34" s="12">
        <v>2269</v>
      </c>
      <c r="H34" s="12"/>
      <c r="I34" s="12">
        <v>324</v>
      </c>
      <c r="J34" s="12"/>
      <c r="K34" s="12">
        <v>258</v>
      </c>
      <c r="L34" s="12"/>
      <c r="M34" s="12">
        <v>902</v>
      </c>
      <c r="N34" s="12"/>
      <c r="O34" s="12">
        <v>116</v>
      </c>
      <c r="P34" s="2"/>
      <c r="Q34" s="12">
        <v>417</v>
      </c>
      <c r="R34" s="12"/>
      <c r="S34" s="13">
        <v>0</v>
      </c>
      <c r="T34" s="12"/>
      <c r="U34" s="13">
        <v>0</v>
      </c>
      <c r="V34" s="12"/>
      <c r="W34" s="13">
        <v>0</v>
      </c>
      <c r="X34" s="12"/>
      <c r="Y34" s="13">
        <v>0</v>
      </c>
      <c r="Z34" s="12"/>
      <c r="AA34" s="13">
        <v>0</v>
      </c>
      <c r="AB34" s="12"/>
      <c r="AC34" s="13">
        <v>0</v>
      </c>
      <c r="AD34" s="12"/>
      <c r="AE34" s="13">
        <v>5</v>
      </c>
      <c r="AF34" s="2"/>
      <c r="AG34" s="13">
        <v>0</v>
      </c>
      <c r="AH34" s="12"/>
      <c r="AI34" s="13">
        <v>0</v>
      </c>
      <c r="AJ34" s="12"/>
      <c r="AK34" s="13">
        <v>0</v>
      </c>
      <c r="AL34" s="12"/>
      <c r="AM34" s="13">
        <v>0</v>
      </c>
      <c r="AN34" s="12"/>
      <c r="AO34" s="13">
        <v>0</v>
      </c>
      <c r="AP34" s="12"/>
      <c r="AQ34" s="13">
        <v>0</v>
      </c>
      <c r="AR34" s="12"/>
      <c r="AS34" s="13">
        <v>0</v>
      </c>
      <c r="AT34" s="12"/>
      <c r="AU34" s="13">
        <v>0</v>
      </c>
      <c r="AV34" s="2"/>
      <c r="AW34" s="13">
        <v>0</v>
      </c>
      <c r="AX34" s="12"/>
      <c r="AY34" s="13">
        <v>1</v>
      </c>
      <c r="AZ34" s="12"/>
      <c r="BA34" s="13">
        <v>0</v>
      </c>
      <c r="BB34" s="12"/>
      <c r="BC34" s="13">
        <v>0</v>
      </c>
      <c r="BD34" s="12"/>
      <c r="BE34" s="13">
        <v>1</v>
      </c>
      <c r="BF34" s="12"/>
      <c r="BG34" s="13">
        <v>40</v>
      </c>
      <c r="BH34" s="12"/>
      <c r="BI34" s="13">
        <v>0</v>
      </c>
      <c r="BJ34" s="12"/>
      <c r="BK34" s="13">
        <v>0</v>
      </c>
      <c r="BL34" s="2"/>
      <c r="BM34" s="13">
        <v>0</v>
      </c>
      <c r="BN34" s="12"/>
      <c r="BO34" s="13">
        <v>0</v>
      </c>
      <c r="BP34" s="12"/>
      <c r="BQ34" s="13">
        <v>0</v>
      </c>
      <c r="BR34" s="12"/>
      <c r="BS34" s="13">
        <v>0</v>
      </c>
      <c r="BT34" s="12"/>
      <c r="BU34" s="13">
        <v>0</v>
      </c>
      <c r="BV34" s="12"/>
      <c r="BW34" s="13">
        <v>0</v>
      </c>
      <c r="BX34" s="12"/>
      <c r="BY34" s="13">
        <v>0</v>
      </c>
      <c r="BZ34" s="2"/>
      <c r="CA34" s="13">
        <v>0</v>
      </c>
      <c r="CB34" s="12"/>
      <c r="CC34" s="13">
        <v>0</v>
      </c>
      <c r="CD34" s="12">
        <f>240+4+177</f>
        <v>421</v>
      </c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</row>
    <row r="35" spans="1:100" ht="15.75">
      <c r="A35" s="2" t="s">
        <v>29</v>
      </c>
      <c r="B35" s="12">
        <f>SUM(C35:O35)+SUM('2016'!Q35:AE35)+SUM('2016'!AG35:AU35)+SUM('2016'!AW35:BK35)+SUM('2016'!BM35:BY35)+SUM('2016'!CA35:CD35)</f>
        <v>22325</v>
      </c>
      <c r="C35" s="12">
        <v>6914</v>
      </c>
      <c r="D35" s="12"/>
      <c r="E35" s="12">
        <v>11620</v>
      </c>
      <c r="F35" s="12"/>
      <c r="G35" s="12">
        <v>1453</v>
      </c>
      <c r="H35" s="12"/>
      <c r="I35" s="12">
        <v>442</v>
      </c>
      <c r="J35" s="12"/>
      <c r="K35" s="12">
        <v>365</v>
      </c>
      <c r="L35" s="12"/>
      <c r="M35" s="12">
        <v>458</v>
      </c>
      <c r="N35" s="12"/>
      <c r="O35" s="12">
        <v>126</v>
      </c>
      <c r="P35" s="2"/>
      <c r="Q35" s="12">
        <v>189</v>
      </c>
      <c r="R35" s="12"/>
      <c r="S35" s="13">
        <v>0</v>
      </c>
      <c r="T35" s="12"/>
      <c r="U35" s="13">
        <v>0</v>
      </c>
      <c r="V35" s="12"/>
      <c r="W35" s="13">
        <v>0</v>
      </c>
      <c r="X35" s="12"/>
      <c r="Y35" s="13">
        <v>0</v>
      </c>
      <c r="Z35" s="12"/>
      <c r="AA35" s="13">
        <v>0</v>
      </c>
      <c r="AB35" s="12"/>
      <c r="AC35" s="13">
        <v>0</v>
      </c>
      <c r="AD35" s="12"/>
      <c r="AE35" s="13">
        <v>0</v>
      </c>
      <c r="AF35" s="2"/>
      <c r="AG35" s="13">
        <v>0</v>
      </c>
      <c r="AH35" s="12"/>
      <c r="AI35" s="13">
        <v>0</v>
      </c>
      <c r="AJ35" s="12"/>
      <c r="AK35" s="13">
        <v>0</v>
      </c>
      <c r="AL35" s="12"/>
      <c r="AM35" s="13">
        <v>0</v>
      </c>
      <c r="AN35" s="12"/>
      <c r="AO35" s="13">
        <v>0</v>
      </c>
      <c r="AP35" s="12"/>
      <c r="AQ35" s="13">
        <v>0</v>
      </c>
      <c r="AR35" s="12"/>
      <c r="AS35" s="13">
        <v>0</v>
      </c>
      <c r="AT35" s="12"/>
      <c r="AU35" s="13">
        <v>0</v>
      </c>
      <c r="AV35" s="2"/>
      <c r="AW35" s="13">
        <v>0</v>
      </c>
      <c r="AX35" s="12"/>
      <c r="AY35" s="13">
        <v>0</v>
      </c>
      <c r="AZ35" s="12"/>
      <c r="BA35" s="13">
        <v>0</v>
      </c>
      <c r="BB35" s="12"/>
      <c r="BC35" s="13">
        <v>0</v>
      </c>
      <c r="BD35" s="12"/>
      <c r="BE35" s="13">
        <v>0</v>
      </c>
      <c r="BF35" s="12"/>
      <c r="BG35" s="13">
        <v>1</v>
      </c>
      <c r="BH35" s="12"/>
      <c r="BI35" s="13">
        <v>0</v>
      </c>
      <c r="BJ35" s="12"/>
      <c r="BK35" s="13">
        <v>0</v>
      </c>
      <c r="BL35" s="2"/>
      <c r="BM35" s="13">
        <v>0</v>
      </c>
      <c r="BN35" s="12"/>
      <c r="BO35" s="13">
        <v>0</v>
      </c>
      <c r="BP35" s="12"/>
      <c r="BQ35" s="13">
        <v>0</v>
      </c>
      <c r="BR35" s="12"/>
      <c r="BS35" s="13">
        <v>0</v>
      </c>
      <c r="BT35" s="12"/>
      <c r="BU35" s="13">
        <v>0</v>
      </c>
      <c r="BV35" s="12"/>
      <c r="BW35" s="13">
        <v>0</v>
      </c>
      <c r="BX35" s="12"/>
      <c r="BY35" s="13">
        <v>0</v>
      </c>
      <c r="BZ35" s="2"/>
      <c r="CA35" s="13">
        <v>0</v>
      </c>
      <c r="CB35" s="12"/>
      <c r="CC35" s="13">
        <v>0</v>
      </c>
      <c r="CD35" s="12">
        <f>269+6+482</f>
        <v>757</v>
      </c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</row>
    <row r="36" spans="1:100" ht="15.75">
      <c r="A36" s="2" t="s">
        <v>30</v>
      </c>
      <c r="B36" s="12">
        <f>SUM(C36:O36)+SUM('2016'!Q36:AE36)+SUM('2016'!AG36:AU36)+SUM('2016'!AW36:BK36)+SUM('2016'!BM36:BY36)+SUM('2016'!CA36:CD36)</f>
        <v>3277</v>
      </c>
      <c r="C36" s="12">
        <v>906</v>
      </c>
      <c r="D36" s="12"/>
      <c r="E36" s="12">
        <v>1897</v>
      </c>
      <c r="F36" s="12"/>
      <c r="G36" s="12">
        <v>167</v>
      </c>
      <c r="H36" s="12"/>
      <c r="I36" s="12">
        <v>44</v>
      </c>
      <c r="J36" s="12"/>
      <c r="K36" s="12">
        <v>24</v>
      </c>
      <c r="L36" s="12"/>
      <c r="M36" s="12">
        <v>79</v>
      </c>
      <c r="N36" s="12"/>
      <c r="O36" s="12">
        <v>19</v>
      </c>
      <c r="P36" s="2"/>
      <c r="Q36" s="13">
        <v>40</v>
      </c>
      <c r="R36" s="12"/>
      <c r="S36" s="13">
        <v>0</v>
      </c>
      <c r="T36" s="12"/>
      <c r="U36" s="13">
        <v>0</v>
      </c>
      <c r="V36" s="12"/>
      <c r="W36" s="13">
        <v>0</v>
      </c>
      <c r="X36" s="12"/>
      <c r="Y36" s="13">
        <v>0</v>
      </c>
      <c r="Z36" s="12"/>
      <c r="AA36" s="13">
        <v>0</v>
      </c>
      <c r="AB36" s="12"/>
      <c r="AC36" s="13">
        <v>0</v>
      </c>
      <c r="AD36" s="12"/>
      <c r="AE36" s="13">
        <v>0</v>
      </c>
      <c r="AF36" s="2"/>
      <c r="AG36" s="13">
        <v>0</v>
      </c>
      <c r="AH36" s="12"/>
      <c r="AI36" s="13">
        <v>0</v>
      </c>
      <c r="AJ36" s="12"/>
      <c r="AK36" s="13">
        <v>0</v>
      </c>
      <c r="AL36" s="12"/>
      <c r="AM36" s="13">
        <v>0</v>
      </c>
      <c r="AN36" s="12"/>
      <c r="AO36" s="13">
        <v>0</v>
      </c>
      <c r="AP36" s="12"/>
      <c r="AQ36" s="13">
        <v>0</v>
      </c>
      <c r="AR36" s="12"/>
      <c r="AS36" s="13">
        <v>0</v>
      </c>
      <c r="AT36" s="12"/>
      <c r="AU36" s="13">
        <v>0</v>
      </c>
      <c r="AV36" s="2"/>
      <c r="AW36" s="13">
        <v>0</v>
      </c>
      <c r="AX36" s="12"/>
      <c r="AY36" s="13">
        <v>0</v>
      </c>
      <c r="AZ36" s="12"/>
      <c r="BA36" s="13">
        <v>0</v>
      </c>
      <c r="BB36" s="12"/>
      <c r="BC36" s="13">
        <v>0</v>
      </c>
      <c r="BD36" s="12"/>
      <c r="BE36" s="13">
        <v>0</v>
      </c>
      <c r="BF36" s="12"/>
      <c r="BG36" s="13">
        <v>0</v>
      </c>
      <c r="BH36" s="12"/>
      <c r="BI36" s="13">
        <v>0</v>
      </c>
      <c r="BJ36" s="12"/>
      <c r="BK36" s="13">
        <v>0</v>
      </c>
      <c r="BL36" s="2"/>
      <c r="BM36" s="13">
        <v>0</v>
      </c>
      <c r="BN36" s="12"/>
      <c r="BO36" s="13">
        <v>0</v>
      </c>
      <c r="BP36" s="12"/>
      <c r="BQ36" s="13">
        <v>0</v>
      </c>
      <c r="BR36" s="12"/>
      <c r="BS36" s="13">
        <v>0</v>
      </c>
      <c r="BT36" s="12"/>
      <c r="BU36" s="13">
        <v>0</v>
      </c>
      <c r="BV36" s="12"/>
      <c r="BW36" s="13">
        <v>0</v>
      </c>
      <c r="BX36" s="12"/>
      <c r="BY36" s="13">
        <v>0</v>
      </c>
      <c r="BZ36" s="2"/>
      <c r="CA36" s="13">
        <v>0</v>
      </c>
      <c r="CB36" s="12"/>
      <c r="CC36" s="13">
        <v>0</v>
      </c>
      <c r="CD36" s="12">
        <f>52+49</f>
        <v>101</v>
      </c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</row>
    <row r="37" spans="1:100" ht="15.75">
      <c r="A37" s="2" t="s">
        <v>31</v>
      </c>
      <c r="B37" s="12">
        <f>SUM(C37:O37)+SUM('2016'!Q37:AE37)+SUM('2016'!AG37:AU37)+SUM('2016'!AW37:BK37)+SUM('2016'!BM37:BY37)+SUM('2016'!CA37:CD37)</f>
        <v>26697</v>
      </c>
      <c r="C37" s="12">
        <v>7708</v>
      </c>
      <c r="D37" s="12"/>
      <c r="E37" s="12">
        <v>15110</v>
      </c>
      <c r="F37" s="12"/>
      <c r="G37" s="12">
        <v>1589</v>
      </c>
      <c r="H37" s="12"/>
      <c r="I37" s="12">
        <v>403</v>
      </c>
      <c r="J37" s="12"/>
      <c r="K37" s="12">
        <v>262</v>
      </c>
      <c r="L37" s="12"/>
      <c r="M37" s="12">
        <v>740</v>
      </c>
      <c r="N37" s="12"/>
      <c r="O37" s="12">
        <v>113</v>
      </c>
      <c r="P37" s="2"/>
      <c r="Q37" s="12">
        <v>262</v>
      </c>
      <c r="R37" s="12"/>
      <c r="S37" s="13">
        <v>0</v>
      </c>
      <c r="T37" s="12"/>
      <c r="U37" s="13">
        <v>0</v>
      </c>
      <c r="V37" s="12"/>
      <c r="W37" s="13">
        <v>0</v>
      </c>
      <c r="X37" s="12"/>
      <c r="Y37" s="13">
        <v>1</v>
      </c>
      <c r="Z37" s="12"/>
      <c r="AA37" s="13">
        <v>0</v>
      </c>
      <c r="AB37" s="12"/>
      <c r="AC37" s="13">
        <v>0</v>
      </c>
      <c r="AD37" s="12"/>
      <c r="AE37" s="13">
        <v>17</v>
      </c>
      <c r="AF37" s="2"/>
      <c r="AG37" s="13">
        <v>0</v>
      </c>
      <c r="AH37" s="12"/>
      <c r="AI37" s="13">
        <v>0</v>
      </c>
      <c r="AJ37" s="12"/>
      <c r="AK37" s="13">
        <v>0</v>
      </c>
      <c r="AL37" s="12"/>
      <c r="AM37" s="13">
        <v>0</v>
      </c>
      <c r="AN37" s="12"/>
      <c r="AO37" s="13">
        <v>0</v>
      </c>
      <c r="AP37" s="12"/>
      <c r="AQ37" s="13">
        <v>0</v>
      </c>
      <c r="AR37" s="12"/>
      <c r="AS37" s="13">
        <v>0</v>
      </c>
      <c r="AT37" s="12"/>
      <c r="AU37" s="13">
        <v>0</v>
      </c>
      <c r="AV37" s="2"/>
      <c r="AW37" s="13">
        <v>0</v>
      </c>
      <c r="AX37" s="12"/>
      <c r="AY37" s="13">
        <v>0</v>
      </c>
      <c r="AZ37" s="12"/>
      <c r="BA37" s="13">
        <v>0</v>
      </c>
      <c r="BB37" s="12"/>
      <c r="BC37" s="13">
        <v>0</v>
      </c>
      <c r="BD37" s="12"/>
      <c r="BE37" s="13">
        <v>1</v>
      </c>
      <c r="BF37" s="12"/>
      <c r="BG37" s="13">
        <v>49</v>
      </c>
      <c r="BH37" s="12"/>
      <c r="BI37" s="13">
        <v>0</v>
      </c>
      <c r="BJ37" s="12"/>
      <c r="BK37" s="13">
        <v>0</v>
      </c>
      <c r="BL37" s="2"/>
      <c r="BM37" s="13">
        <v>0</v>
      </c>
      <c r="BN37" s="12"/>
      <c r="BO37" s="13">
        <v>0</v>
      </c>
      <c r="BP37" s="12"/>
      <c r="BQ37" s="13">
        <v>0</v>
      </c>
      <c r="BR37" s="12"/>
      <c r="BS37" s="13">
        <v>0</v>
      </c>
      <c r="BT37" s="12"/>
      <c r="BU37" s="13">
        <v>0</v>
      </c>
      <c r="BV37" s="12"/>
      <c r="BW37" s="13">
        <v>0</v>
      </c>
      <c r="BX37" s="12"/>
      <c r="BY37" s="13">
        <v>0</v>
      </c>
      <c r="BZ37" s="2"/>
      <c r="CA37" s="13">
        <v>0</v>
      </c>
      <c r="CB37" s="12"/>
      <c r="CC37" s="13">
        <v>0</v>
      </c>
      <c r="CD37" s="12">
        <f>227+215</f>
        <v>442</v>
      </c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1:100" ht="15.75">
      <c r="A38" s="2" t="s">
        <v>32</v>
      </c>
      <c r="B38" s="12">
        <f>SUM(C38:O38)+SUM('2016'!Q38:AE38)+SUM('2016'!AG38:AU38)+SUM('2016'!AW38:BK38)+SUM('2016'!BM38:BY38)+SUM('2016'!CA38:CD38)</f>
        <v>38613</v>
      </c>
      <c r="C38" s="12">
        <v>13150</v>
      </c>
      <c r="D38" s="12"/>
      <c r="E38" s="12">
        <v>19894</v>
      </c>
      <c r="F38" s="12"/>
      <c r="G38" s="12">
        <v>1869</v>
      </c>
      <c r="H38" s="12"/>
      <c r="I38" s="12">
        <v>617</v>
      </c>
      <c r="J38" s="12"/>
      <c r="K38" s="12">
        <v>466</v>
      </c>
      <c r="L38" s="12"/>
      <c r="M38" s="12">
        <v>1238</v>
      </c>
      <c r="N38" s="12"/>
      <c r="O38" s="12">
        <v>193</v>
      </c>
      <c r="P38" s="2"/>
      <c r="Q38" s="12">
        <v>432</v>
      </c>
      <c r="R38" s="12"/>
      <c r="S38" s="13">
        <v>0</v>
      </c>
      <c r="T38" s="12"/>
      <c r="U38" s="13">
        <v>0</v>
      </c>
      <c r="V38" s="12"/>
      <c r="W38" s="13">
        <v>0</v>
      </c>
      <c r="X38" s="12"/>
      <c r="Y38" s="13">
        <v>0</v>
      </c>
      <c r="Z38" s="12"/>
      <c r="AA38" s="13">
        <v>0</v>
      </c>
      <c r="AB38" s="12"/>
      <c r="AC38" s="13">
        <v>0</v>
      </c>
      <c r="AD38" s="12"/>
      <c r="AE38" s="13">
        <v>15</v>
      </c>
      <c r="AF38" s="2"/>
      <c r="AG38" s="13">
        <v>0</v>
      </c>
      <c r="AH38" s="12"/>
      <c r="AI38" s="13">
        <v>0</v>
      </c>
      <c r="AJ38" s="12"/>
      <c r="AK38" s="13">
        <v>0</v>
      </c>
      <c r="AL38" s="12"/>
      <c r="AM38" s="13">
        <v>0</v>
      </c>
      <c r="AN38" s="12"/>
      <c r="AO38" s="13">
        <v>0</v>
      </c>
      <c r="AP38" s="12"/>
      <c r="AQ38" s="13">
        <v>0</v>
      </c>
      <c r="AR38" s="12"/>
      <c r="AS38" s="13">
        <v>0</v>
      </c>
      <c r="AT38" s="12"/>
      <c r="AU38" s="13">
        <v>0</v>
      </c>
      <c r="AV38" s="2"/>
      <c r="AW38" s="13">
        <v>0</v>
      </c>
      <c r="AX38" s="12"/>
      <c r="AY38" s="13">
        <v>0</v>
      </c>
      <c r="AZ38" s="12"/>
      <c r="BA38" s="13">
        <v>0</v>
      </c>
      <c r="BB38" s="12"/>
      <c r="BC38" s="13">
        <v>0</v>
      </c>
      <c r="BD38" s="12"/>
      <c r="BE38" s="13">
        <v>5</v>
      </c>
      <c r="BF38" s="12"/>
      <c r="BG38" s="13">
        <v>60</v>
      </c>
      <c r="BH38" s="12"/>
      <c r="BI38" s="13">
        <v>0</v>
      </c>
      <c r="BJ38" s="12"/>
      <c r="BK38" s="13">
        <v>0</v>
      </c>
      <c r="BL38" s="2"/>
      <c r="BM38" s="13">
        <v>0</v>
      </c>
      <c r="BN38" s="12"/>
      <c r="BO38" s="13">
        <v>0</v>
      </c>
      <c r="BP38" s="12"/>
      <c r="BQ38" s="13">
        <v>0</v>
      </c>
      <c r="BR38" s="12"/>
      <c r="BS38" s="13">
        <v>0</v>
      </c>
      <c r="BT38" s="12"/>
      <c r="BU38" s="13">
        <v>0</v>
      </c>
      <c r="BV38" s="12"/>
      <c r="BW38" s="13">
        <v>0</v>
      </c>
      <c r="BX38" s="12"/>
      <c r="BY38" s="13">
        <v>0</v>
      </c>
      <c r="BZ38" s="2"/>
      <c r="CA38" s="13">
        <v>0</v>
      </c>
      <c r="CB38" s="12"/>
      <c r="CC38" s="13">
        <v>0</v>
      </c>
      <c r="CD38" s="12">
        <f>327+50+297</f>
        <v>674</v>
      </c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</row>
    <row r="39" spans="1:100" ht="15.75">
      <c r="A39" s="2" t="s">
        <v>33</v>
      </c>
      <c r="B39" s="12">
        <f>SUM(C39:O39)+SUM('2016'!Q39:AE39)+SUM('2016'!AG39:AU39)+SUM('2016'!AW39:BK39)+SUM('2016'!BM39:BY39)+SUM('2016'!CA39:CD39)</f>
        <v>11455</v>
      </c>
      <c r="C39" s="12">
        <v>3009</v>
      </c>
      <c r="D39" s="12"/>
      <c r="E39" s="12">
        <v>6698</v>
      </c>
      <c r="F39" s="12"/>
      <c r="G39" s="12">
        <v>702</v>
      </c>
      <c r="H39" s="12"/>
      <c r="I39" s="12">
        <v>132</v>
      </c>
      <c r="J39" s="12"/>
      <c r="K39" s="12">
        <v>96</v>
      </c>
      <c r="L39" s="12"/>
      <c r="M39" s="12">
        <v>396</v>
      </c>
      <c r="N39" s="12"/>
      <c r="O39" s="12">
        <v>41</v>
      </c>
      <c r="P39" s="2"/>
      <c r="Q39" s="12">
        <v>100</v>
      </c>
      <c r="R39" s="12"/>
      <c r="S39" s="13">
        <v>0</v>
      </c>
      <c r="T39" s="12"/>
      <c r="U39" s="13">
        <v>0</v>
      </c>
      <c r="V39" s="12"/>
      <c r="W39" s="13">
        <v>0</v>
      </c>
      <c r="X39" s="12"/>
      <c r="Y39" s="13">
        <v>0</v>
      </c>
      <c r="Z39" s="12"/>
      <c r="AA39" s="13">
        <v>0</v>
      </c>
      <c r="AB39" s="12"/>
      <c r="AC39" s="13">
        <v>0</v>
      </c>
      <c r="AD39" s="12"/>
      <c r="AE39" s="13">
        <v>7</v>
      </c>
      <c r="AF39" s="2"/>
      <c r="AG39" s="13">
        <v>0</v>
      </c>
      <c r="AH39" s="12"/>
      <c r="AI39" s="13">
        <v>0</v>
      </c>
      <c r="AJ39" s="12"/>
      <c r="AK39" s="13">
        <v>0</v>
      </c>
      <c r="AL39" s="12"/>
      <c r="AM39" s="13">
        <v>0</v>
      </c>
      <c r="AN39" s="12"/>
      <c r="AO39" s="13">
        <v>0</v>
      </c>
      <c r="AP39" s="12"/>
      <c r="AQ39" s="13">
        <v>0</v>
      </c>
      <c r="AR39" s="12"/>
      <c r="AS39" s="13">
        <v>0</v>
      </c>
      <c r="AT39" s="12"/>
      <c r="AU39" s="13">
        <v>0</v>
      </c>
      <c r="AV39" s="2"/>
      <c r="AW39" s="13">
        <v>0</v>
      </c>
      <c r="AX39" s="12"/>
      <c r="AY39" s="13">
        <v>1</v>
      </c>
      <c r="AZ39" s="12"/>
      <c r="BA39" s="13">
        <v>0</v>
      </c>
      <c r="BB39" s="12"/>
      <c r="BC39" s="13">
        <v>0</v>
      </c>
      <c r="BD39" s="12"/>
      <c r="BE39" s="13">
        <v>2</v>
      </c>
      <c r="BF39" s="12"/>
      <c r="BG39" s="13">
        <v>30</v>
      </c>
      <c r="BH39" s="12"/>
      <c r="BI39" s="13">
        <v>0</v>
      </c>
      <c r="BJ39" s="12"/>
      <c r="BK39" s="13">
        <v>0</v>
      </c>
      <c r="BL39" s="2"/>
      <c r="BM39" s="13">
        <v>0</v>
      </c>
      <c r="BN39" s="12"/>
      <c r="BO39" s="13">
        <v>0</v>
      </c>
      <c r="BP39" s="12"/>
      <c r="BQ39" s="13">
        <v>0</v>
      </c>
      <c r="BR39" s="12"/>
      <c r="BS39" s="13">
        <v>0</v>
      </c>
      <c r="BT39" s="12"/>
      <c r="BU39" s="13">
        <v>0</v>
      </c>
      <c r="BV39" s="12"/>
      <c r="BW39" s="13">
        <v>0</v>
      </c>
      <c r="BX39" s="12"/>
      <c r="BY39" s="13">
        <v>0</v>
      </c>
      <c r="BZ39" s="2"/>
      <c r="CA39" s="13">
        <v>0</v>
      </c>
      <c r="CB39" s="12"/>
      <c r="CC39" s="13">
        <v>0</v>
      </c>
      <c r="CD39" s="12">
        <f>125+5+111</f>
        <v>241</v>
      </c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1:100" ht="15.75">
      <c r="A40" s="2" t="s">
        <v>34</v>
      </c>
      <c r="B40" s="12">
        <f>SUM(C40:O40)+SUM('2016'!Q40:AE40)+SUM('2016'!AG40:AU40)+SUM('2016'!AW40:BK40)+SUM('2016'!BM40:BY40)+SUM('2016'!CA40:CD40)</f>
        <v>30313</v>
      </c>
      <c r="C40" s="12">
        <v>10140</v>
      </c>
      <c r="D40" s="12"/>
      <c r="E40" s="12">
        <v>15168</v>
      </c>
      <c r="F40" s="12"/>
      <c r="G40" s="12">
        <v>2122</v>
      </c>
      <c r="H40" s="12"/>
      <c r="I40" s="12">
        <v>449</v>
      </c>
      <c r="J40" s="12"/>
      <c r="K40" s="12">
        <v>370</v>
      </c>
      <c r="L40" s="12"/>
      <c r="M40" s="12">
        <v>862</v>
      </c>
      <c r="N40" s="12"/>
      <c r="O40" s="12">
        <v>187</v>
      </c>
      <c r="P40" s="2"/>
      <c r="Q40" s="12">
        <v>414</v>
      </c>
      <c r="R40" s="12"/>
      <c r="S40" s="13">
        <v>0</v>
      </c>
      <c r="T40" s="12"/>
      <c r="U40" s="13">
        <v>0</v>
      </c>
      <c r="V40" s="12"/>
      <c r="W40" s="13">
        <v>0</v>
      </c>
      <c r="X40" s="12"/>
      <c r="Y40" s="13">
        <v>0</v>
      </c>
      <c r="Z40" s="12"/>
      <c r="AA40" s="13">
        <v>0</v>
      </c>
      <c r="AB40" s="12"/>
      <c r="AC40" s="13">
        <v>0</v>
      </c>
      <c r="AD40" s="12"/>
      <c r="AE40" s="13">
        <v>12</v>
      </c>
      <c r="AF40" s="2"/>
      <c r="AG40" s="13">
        <v>0</v>
      </c>
      <c r="AH40" s="12"/>
      <c r="AI40" s="13">
        <v>0</v>
      </c>
      <c r="AJ40" s="12"/>
      <c r="AK40" s="13">
        <v>1</v>
      </c>
      <c r="AL40" s="12"/>
      <c r="AM40" s="13">
        <v>0</v>
      </c>
      <c r="AN40" s="12"/>
      <c r="AO40" s="13">
        <v>1</v>
      </c>
      <c r="AP40" s="12"/>
      <c r="AQ40" s="13">
        <v>0</v>
      </c>
      <c r="AR40" s="12"/>
      <c r="AS40" s="13">
        <v>3</v>
      </c>
      <c r="AT40" s="12"/>
      <c r="AU40" s="13">
        <v>0</v>
      </c>
      <c r="AV40" s="2"/>
      <c r="AW40" s="13">
        <v>1</v>
      </c>
      <c r="AX40" s="12"/>
      <c r="AY40" s="13">
        <v>0</v>
      </c>
      <c r="AZ40" s="12"/>
      <c r="BA40" s="13">
        <v>0</v>
      </c>
      <c r="BB40" s="12"/>
      <c r="BC40" s="13">
        <v>0</v>
      </c>
      <c r="BD40" s="12"/>
      <c r="BE40" s="13">
        <v>0</v>
      </c>
      <c r="BF40" s="12"/>
      <c r="BG40" s="13">
        <v>102</v>
      </c>
      <c r="BH40" s="12"/>
      <c r="BI40" s="13">
        <v>0</v>
      </c>
      <c r="BJ40" s="12"/>
      <c r="BK40" s="13">
        <v>0</v>
      </c>
      <c r="BL40" s="2"/>
      <c r="BM40" s="13">
        <v>1</v>
      </c>
      <c r="BN40" s="12"/>
      <c r="BO40" s="13">
        <v>0</v>
      </c>
      <c r="BP40" s="12"/>
      <c r="BQ40" s="13">
        <v>0</v>
      </c>
      <c r="BR40" s="12"/>
      <c r="BS40" s="13">
        <v>0</v>
      </c>
      <c r="BT40" s="12"/>
      <c r="BU40" s="13">
        <v>0</v>
      </c>
      <c r="BV40" s="12"/>
      <c r="BW40" s="13">
        <v>0</v>
      </c>
      <c r="BX40" s="12"/>
      <c r="BY40" s="13">
        <v>0</v>
      </c>
      <c r="BZ40" s="2"/>
      <c r="CA40" s="13">
        <v>0</v>
      </c>
      <c r="CB40" s="12"/>
      <c r="CC40" s="13">
        <v>1</v>
      </c>
      <c r="CD40" s="12">
        <f>253+29+197</f>
        <v>479</v>
      </c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1:100" ht="15.75">
      <c r="A41" s="2" t="s">
        <v>35</v>
      </c>
      <c r="B41" s="12">
        <f>SUM(C41:O41)+SUM('2016'!Q41:AE41)+SUM('2016'!AG41:AU41)+SUM('2016'!AW41:BK41)+SUM('2016'!BM41:BY41)+SUM('2016'!CA41:CD41)</f>
        <v>30353</v>
      </c>
      <c r="C41" s="12">
        <v>10988</v>
      </c>
      <c r="D41" s="12"/>
      <c r="E41" s="12">
        <v>14144</v>
      </c>
      <c r="F41" s="12"/>
      <c r="G41" s="12">
        <v>1792</v>
      </c>
      <c r="H41" s="12"/>
      <c r="I41" s="12">
        <v>516</v>
      </c>
      <c r="J41" s="12"/>
      <c r="K41" s="12">
        <v>482</v>
      </c>
      <c r="L41" s="12"/>
      <c r="M41" s="12">
        <v>1097</v>
      </c>
      <c r="N41" s="12"/>
      <c r="O41" s="12">
        <v>197</v>
      </c>
      <c r="P41" s="2"/>
      <c r="Q41" s="12">
        <v>485</v>
      </c>
      <c r="R41" s="12"/>
      <c r="S41" s="13">
        <v>0</v>
      </c>
      <c r="T41" s="12"/>
      <c r="U41" s="13">
        <v>0</v>
      </c>
      <c r="V41" s="12"/>
      <c r="W41" s="13">
        <v>0</v>
      </c>
      <c r="X41" s="12"/>
      <c r="Y41" s="13">
        <v>0</v>
      </c>
      <c r="Z41" s="12"/>
      <c r="AA41" s="13">
        <v>0</v>
      </c>
      <c r="AB41" s="12"/>
      <c r="AC41" s="13">
        <v>0</v>
      </c>
      <c r="AD41" s="12"/>
      <c r="AE41" s="13">
        <v>11</v>
      </c>
      <c r="AF41" s="2"/>
      <c r="AG41" s="13">
        <v>0</v>
      </c>
      <c r="AH41" s="12"/>
      <c r="AI41" s="13">
        <v>0</v>
      </c>
      <c r="AJ41" s="12"/>
      <c r="AK41" s="13">
        <v>0</v>
      </c>
      <c r="AL41" s="12"/>
      <c r="AM41" s="13">
        <v>0</v>
      </c>
      <c r="AN41" s="12"/>
      <c r="AO41" s="13">
        <v>1</v>
      </c>
      <c r="AP41" s="12"/>
      <c r="AQ41" s="13">
        <v>1</v>
      </c>
      <c r="AR41" s="12"/>
      <c r="AS41" s="13">
        <v>1</v>
      </c>
      <c r="AT41" s="12"/>
      <c r="AU41" s="13">
        <v>0</v>
      </c>
      <c r="AV41" s="2"/>
      <c r="AW41" s="13">
        <v>0</v>
      </c>
      <c r="AX41" s="12"/>
      <c r="AY41" s="13">
        <v>1</v>
      </c>
      <c r="AZ41" s="12"/>
      <c r="BA41" s="13">
        <v>0</v>
      </c>
      <c r="BB41" s="12"/>
      <c r="BC41" s="13">
        <v>0</v>
      </c>
      <c r="BD41" s="12"/>
      <c r="BE41" s="13">
        <v>2</v>
      </c>
      <c r="BF41" s="12"/>
      <c r="BG41" s="13">
        <v>83</v>
      </c>
      <c r="BH41" s="12"/>
      <c r="BI41" s="13">
        <v>0</v>
      </c>
      <c r="BJ41" s="12"/>
      <c r="BK41" s="13">
        <v>0</v>
      </c>
      <c r="BL41" s="2"/>
      <c r="BM41" s="13">
        <v>0</v>
      </c>
      <c r="BN41" s="12"/>
      <c r="BO41" s="13">
        <v>0</v>
      </c>
      <c r="BP41" s="12"/>
      <c r="BQ41" s="13">
        <v>0</v>
      </c>
      <c r="BR41" s="12"/>
      <c r="BS41" s="13">
        <v>0</v>
      </c>
      <c r="BT41" s="12"/>
      <c r="BU41" s="13">
        <v>0</v>
      </c>
      <c r="BV41" s="12"/>
      <c r="BW41" s="13">
        <v>0</v>
      </c>
      <c r="BX41" s="12"/>
      <c r="BY41" s="13">
        <v>0</v>
      </c>
      <c r="BZ41" s="2"/>
      <c r="CA41" s="13">
        <v>0</v>
      </c>
      <c r="CB41" s="12"/>
      <c r="CC41" s="13">
        <v>0</v>
      </c>
      <c r="CD41" s="12">
        <f>288+1+263</f>
        <v>552</v>
      </c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1:100" ht="15.75">
      <c r="A42" s="2" t="s">
        <v>36</v>
      </c>
      <c r="B42" s="12">
        <f>SUM(C42:O42)+SUM('2016'!Q42:AE42)+SUM('2016'!AG42:AU42)+SUM('2016'!AW42:BK42)+SUM('2016'!BM42:BY42)+SUM('2016'!CA42:CD42)</f>
        <v>350968</v>
      </c>
      <c r="C42" s="12">
        <v>179142</v>
      </c>
      <c r="D42" s="12"/>
      <c r="E42" s="12">
        <v>116476</v>
      </c>
      <c r="F42" s="12"/>
      <c r="G42" s="12">
        <v>20106</v>
      </c>
      <c r="H42" s="12"/>
      <c r="I42" s="12">
        <v>5289</v>
      </c>
      <c r="J42" s="12"/>
      <c r="K42" s="12">
        <v>6588</v>
      </c>
      <c r="L42" s="12"/>
      <c r="M42" s="12">
        <v>8640</v>
      </c>
      <c r="N42" s="12"/>
      <c r="O42" s="12">
        <v>2862</v>
      </c>
      <c r="P42" s="2"/>
      <c r="Q42" s="12">
        <v>4565</v>
      </c>
      <c r="R42" s="12"/>
      <c r="S42" s="13">
        <v>0</v>
      </c>
      <c r="T42" s="12"/>
      <c r="U42" s="13">
        <v>0</v>
      </c>
      <c r="V42" s="12"/>
      <c r="W42" s="13">
        <v>0</v>
      </c>
      <c r="X42" s="12"/>
      <c r="Y42" s="13">
        <v>7</v>
      </c>
      <c r="Z42" s="12"/>
      <c r="AA42" s="13">
        <v>1</v>
      </c>
      <c r="AB42" s="12"/>
      <c r="AC42" s="13">
        <v>1</v>
      </c>
      <c r="AD42" s="12"/>
      <c r="AE42" s="13">
        <v>57</v>
      </c>
      <c r="AF42" s="2"/>
      <c r="AG42" s="13">
        <v>1</v>
      </c>
      <c r="AH42" s="12"/>
      <c r="AI42" s="13">
        <v>0</v>
      </c>
      <c r="AJ42" s="12"/>
      <c r="AK42" s="13">
        <v>5</v>
      </c>
      <c r="AL42" s="12"/>
      <c r="AM42" s="13">
        <v>0</v>
      </c>
      <c r="AN42" s="12"/>
      <c r="AO42" s="13">
        <v>15</v>
      </c>
      <c r="AP42" s="12"/>
      <c r="AQ42" s="13">
        <v>4</v>
      </c>
      <c r="AR42" s="12"/>
      <c r="AS42" s="13">
        <v>47</v>
      </c>
      <c r="AT42" s="12"/>
      <c r="AU42" s="13">
        <v>0</v>
      </c>
      <c r="AV42" s="2"/>
      <c r="AW42" s="13">
        <v>7</v>
      </c>
      <c r="AX42" s="12"/>
      <c r="AY42" s="13">
        <v>8</v>
      </c>
      <c r="AZ42" s="12"/>
      <c r="BA42" s="13">
        <v>12</v>
      </c>
      <c r="BB42" s="12"/>
      <c r="BC42" s="13">
        <v>0</v>
      </c>
      <c r="BD42" s="12"/>
      <c r="BE42" s="13">
        <v>42</v>
      </c>
      <c r="BF42" s="12"/>
      <c r="BG42" s="13">
        <v>990</v>
      </c>
      <c r="BH42" s="12"/>
      <c r="BI42" s="13">
        <v>6</v>
      </c>
      <c r="BJ42" s="12"/>
      <c r="BK42" s="13">
        <v>8</v>
      </c>
      <c r="BL42" s="2"/>
      <c r="BM42" s="13">
        <v>2</v>
      </c>
      <c r="BN42" s="12"/>
      <c r="BO42" s="13">
        <v>2</v>
      </c>
      <c r="BP42" s="12"/>
      <c r="BQ42" s="13">
        <v>1</v>
      </c>
      <c r="BR42" s="12"/>
      <c r="BS42" s="13">
        <v>2</v>
      </c>
      <c r="BT42" s="12"/>
      <c r="BU42" s="13">
        <v>1</v>
      </c>
      <c r="BV42" s="12"/>
      <c r="BW42" s="13">
        <v>0</v>
      </c>
      <c r="BX42" s="12"/>
      <c r="BY42" s="13">
        <v>1</v>
      </c>
      <c r="BZ42" s="2"/>
      <c r="CA42" s="13">
        <v>0</v>
      </c>
      <c r="CB42" s="12"/>
      <c r="CC42" s="13">
        <v>0</v>
      </c>
      <c r="CD42" s="12">
        <f>2984+194+2902</f>
        <v>6080</v>
      </c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1:100" ht="15.75">
      <c r="A43" s="2" t="s">
        <v>37</v>
      </c>
      <c r="B43" s="12">
        <f>SUM(C43:O43)+SUM('2016'!Q43:AE43)+SUM('2016'!AG43:AU43)+SUM('2016'!AW43:BK43)+SUM('2016'!BM43:BY43)+SUM('2016'!CA43:CD43)</f>
        <v>19274</v>
      </c>
      <c r="C43" s="12">
        <v>6264</v>
      </c>
      <c r="D43" s="12"/>
      <c r="E43" s="12">
        <v>9894</v>
      </c>
      <c r="F43" s="12"/>
      <c r="G43" s="12">
        <v>1407</v>
      </c>
      <c r="H43" s="12"/>
      <c r="I43" s="12">
        <v>268</v>
      </c>
      <c r="J43" s="12"/>
      <c r="K43" s="12">
        <v>230</v>
      </c>
      <c r="L43" s="12"/>
      <c r="M43" s="12">
        <v>460</v>
      </c>
      <c r="N43" s="12"/>
      <c r="O43" s="12">
        <v>101</v>
      </c>
      <c r="P43" s="2"/>
      <c r="Q43" s="12">
        <v>230</v>
      </c>
      <c r="R43" s="12"/>
      <c r="S43" s="13">
        <v>0</v>
      </c>
      <c r="T43" s="12"/>
      <c r="U43" s="13">
        <v>0</v>
      </c>
      <c r="V43" s="12"/>
      <c r="W43" s="13">
        <v>0</v>
      </c>
      <c r="X43" s="12"/>
      <c r="Y43" s="13">
        <v>0</v>
      </c>
      <c r="Z43" s="12"/>
      <c r="AA43" s="13">
        <v>0</v>
      </c>
      <c r="AB43" s="12"/>
      <c r="AC43" s="13">
        <v>0</v>
      </c>
      <c r="AD43" s="12"/>
      <c r="AE43" s="13">
        <v>12</v>
      </c>
      <c r="AF43" s="2"/>
      <c r="AG43" s="13">
        <v>0</v>
      </c>
      <c r="AH43" s="12"/>
      <c r="AI43" s="13">
        <v>0</v>
      </c>
      <c r="AJ43" s="12"/>
      <c r="AK43" s="13">
        <v>0</v>
      </c>
      <c r="AL43" s="12"/>
      <c r="AM43" s="13">
        <v>0</v>
      </c>
      <c r="AN43" s="12"/>
      <c r="AO43" s="13">
        <v>0</v>
      </c>
      <c r="AP43" s="12"/>
      <c r="AQ43" s="13">
        <v>0</v>
      </c>
      <c r="AR43" s="12"/>
      <c r="AS43" s="13">
        <v>1</v>
      </c>
      <c r="AT43" s="12"/>
      <c r="AU43" s="13">
        <v>0</v>
      </c>
      <c r="AV43" s="2"/>
      <c r="AW43" s="13">
        <v>0</v>
      </c>
      <c r="AX43" s="12"/>
      <c r="AY43" s="13">
        <v>1</v>
      </c>
      <c r="AZ43" s="12"/>
      <c r="BA43" s="13">
        <v>2</v>
      </c>
      <c r="BB43" s="12"/>
      <c r="BC43" s="13">
        <v>0</v>
      </c>
      <c r="BD43" s="12"/>
      <c r="BE43" s="13">
        <v>1</v>
      </c>
      <c r="BF43" s="12"/>
      <c r="BG43" s="13">
        <v>36</v>
      </c>
      <c r="BH43" s="12"/>
      <c r="BI43" s="13">
        <v>0</v>
      </c>
      <c r="BJ43" s="12"/>
      <c r="BK43" s="13">
        <v>4</v>
      </c>
      <c r="BL43" s="2"/>
      <c r="BM43" s="13">
        <v>0</v>
      </c>
      <c r="BN43" s="12"/>
      <c r="BO43" s="13">
        <v>0</v>
      </c>
      <c r="BP43" s="12"/>
      <c r="BQ43" s="13">
        <v>0</v>
      </c>
      <c r="BR43" s="12"/>
      <c r="BS43" s="13">
        <v>0</v>
      </c>
      <c r="BT43" s="12"/>
      <c r="BU43" s="13">
        <v>0</v>
      </c>
      <c r="BV43" s="12"/>
      <c r="BW43" s="13">
        <v>0</v>
      </c>
      <c r="BX43" s="12"/>
      <c r="BY43" s="13">
        <v>0</v>
      </c>
      <c r="BZ43" s="2"/>
      <c r="CA43" s="13">
        <v>0</v>
      </c>
      <c r="CB43" s="12"/>
      <c r="CC43" s="13">
        <v>0</v>
      </c>
      <c r="CD43" s="12">
        <f>203+17+143</f>
        <v>363</v>
      </c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1:100" ht="15.75">
      <c r="A44" s="2" t="s">
        <v>38</v>
      </c>
      <c r="B44" s="12">
        <f>SUM(C44:O44)+SUM('2016'!Q44:AE44)+SUM('2016'!AG44:AU44)+SUM('2016'!AW44:BK44)+SUM('2016'!BM44:BY44)+SUM('2016'!CA44:CD44)</f>
        <v>642548</v>
      </c>
      <c r="C44" s="12">
        <v>318274</v>
      </c>
      <c r="D44" s="12"/>
      <c r="E44" s="12">
        <v>269430</v>
      </c>
      <c r="F44" s="12"/>
      <c r="G44" s="12">
        <v>18883</v>
      </c>
      <c r="H44" s="12"/>
      <c r="I44" s="12">
        <v>6648</v>
      </c>
      <c r="J44" s="12"/>
      <c r="K44" s="12">
        <v>5598</v>
      </c>
      <c r="L44" s="12"/>
      <c r="M44" s="12">
        <v>7092</v>
      </c>
      <c r="N44" s="12"/>
      <c r="O44" s="12">
        <v>2216</v>
      </c>
      <c r="P44" s="2"/>
      <c r="Q44" s="12">
        <v>4054</v>
      </c>
      <c r="R44" s="12"/>
      <c r="S44" s="13">
        <v>0</v>
      </c>
      <c r="T44" s="12"/>
      <c r="U44" s="13">
        <v>1</v>
      </c>
      <c r="V44" s="12"/>
      <c r="W44" s="13">
        <v>0</v>
      </c>
      <c r="X44" s="12"/>
      <c r="Y44" s="13">
        <v>1</v>
      </c>
      <c r="Z44" s="12"/>
      <c r="AA44" s="13">
        <v>0</v>
      </c>
      <c r="AB44" s="12"/>
      <c r="AC44" s="13">
        <v>0</v>
      </c>
      <c r="AD44" s="12"/>
      <c r="AE44" s="13">
        <v>36</v>
      </c>
      <c r="AF44" s="2"/>
      <c r="AG44" s="13">
        <v>17</v>
      </c>
      <c r="AH44" s="12"/>
      <c r="AI44" s="13">
        <v>0</v>
      </c>
      <c r="AJ44" s="12"/>
      <c r="AK44" s="13">
        <v>1</v>
      </c>
      <c r="AL44" s="12"/>
      <c r="AM44" s="13">
        <v>0</v>
      </c>
      <c r="AN44" s="12"/>
      <c r="AO44" s="13">
        <v>5</v>
      </c>
      <c r="AP44" s="12"/>
      <c r="AQ44" s="13">
        <v>8</v>
      </c>
      <c r="AR44" s="12"/>
      <c r="AS44" s="13">
        <v>2</v>
      </c>
      <c r="AT44" s="12"/>
      <c r="AU44" s="13">
        <v>1</v>
      </c>
      <c r="AV44" s="2"/>
      <c r="AW44" s="13">
        <v>0</v>
      </c>
      <c r="AX44" s="12"/>
      <c r="AY44" s="13">
        <v>4</v>
      </c>
      <c r="AZ44" s="12"/>
      <c r="BA44" s="13">
        <v>8</v>
      </c>
      <c r="BB44" s="12"/>
      <c r="BC44" s="13">
        <v>0</v>
      </c>
      <c r="BD44" s="12"/>
      <c r="BE44" s="13">
        <v>24</v>
      </c>
      <c r="BF44" s="12"/>
      <c r="BG44" s="13">
        <v>599</v>
      </c>
      <c r="BH44" s="12"/>
      <c r="BI44" s="13">
        <v>2</v>
      </c>
      <c r="BJ44" s="12"/>
      <c r="BK44" s="13">
        <v>1</v>
      </c>
      <c r="BL44" s="2"/>
      <c r="BM44" s="13">
        <v>6</v>
      </c>
      <c r="BN44" s="12"/>
      <c r="BO44" s="13">
        <v>0</v>
      </c>
      <c r="BP44" s="12"/>
      <c r="BQ44" s="13">
        <v>0</v>
      </c>
      <c r="BR44" s="12"/>
      <c r="BS44" s="13">
        <v>2</v>
      </c>
      <c r="BT44" s="12"/>
      <c r="BU44" s="13">
        <v>0</v>
      </c>
      <c r="BV44" s="12"/>
      <c r="BW44" s="13">
        <v>0</v>
      </c>
      <c r="BX44" s="12"/>
      <c r="BY44" s="13">
        <v>0</v>
      </c>
      <c r="BZ44" s="2"/>
      <c r="CA44" s="13">
        <v>0</v>
      </c>
      <c r="CB44" s="12"/>
      <c r="CC44" s="13">
        <v>0</v>
      </c>
      <c r="CD44" s="12">
        <f>4905+676+4054</f>
        <v>9635</v>
      </c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1:100" ht="15.75">
      <c r="A45" s="2" t="s">
        <v>39</v>
      </c>
      <c r="B45" s="12">
        <f>SUM(C45:O45)+SUM('2016'!Q45:AE45)+SUM('2016'!AG45:AU45)+SUM('2016'!AW45:BK45)+SUM('2016'!BM45:BY45)+SUM('2016'!CA45:CD45)</f>
        <v>94293</v>
      </c>
      <c r="C45" s="12">
        <v>33927</v>
      </c>
      <c r="D45" s="12"/>
      <c r="E45" s="12">
        <v>44289</v>
      </c>
      <c r="F45" s="12"/>
      <c r="G45" s="12">
        <v>7672</v>
      </c>
      <c r="H45" s="12"/>
      <c r="I45" s="12">
        <v>1287</v>
      </c>
      <c r="J45" s="12"/>
      <c r="K45" s="12">
        <v>1228</v>
      </c>
      <c r="L45" s="12"/>
      <c r="M45" s="12">
        <v>2059</v>
      </c>
      <c r="N45" s="12"/>
      <c r="O45" s="12">
        <v>404</v>
      </c>
      <c r="P45" s="2"/>
      <c r="Q45" s="12">
        <v>806</v>
      </c>
      <c r="R45" s="12"/>
      <c r="S45" s="13">
        <v>0</v>
      </c>
      <c r="T45" s="12"/>
      <c r="U45" s="13">
        <v>0</v>
      </c>
      <c r="V45" s="12"/>
      <c r="W45" s="13">
        <v>0</v>
      </c>
      <c r="X45" s="12"/>
      <c r="Y45" s="13">
        <v>0</v>
      </c>
      <c r="Z45" s="12"/>
      <c r="AA45" s="13">
        <v>0</v>
      </c>
      <c r="AB45" s="12"/>
      <c r="AC45" s="13">
        <v>0</v>
      </c>
      <c r="AD45" s="12"/>
      <c r="AE45" s="13">
        <v>8</v>
      </c>
      <c r="AF45" s="2"/>
      <c r="AG45" s="13">
        <v>0</v>
      </c>
      <c r="AH45" s="12"/>
      <c r="AI45" s="13">
        <v>0</v>
      </c>
      <c r="AJ45" s="12"/>
      <c r="AK45" s="13">
        <v>0</v>
      </c>
      <c r="AL45" s="12"/>
      <c r="AM45" s="13">
        <v>0</v>
      </c>
      <c r="AN45" s="12"/>
      <c r="AO45" s="13">
        <v>0</v>
      </c>
      <c r="AP45" s="12"/>
      <c r="AQ45" s="13">
        <v>0</v>
      </c>
      <c r="AR45" s="12"/>
      <c r="AS45" s="13">
        <v>1</v>
      </c>
      <c r="AT45" s="12"/>
      <c r="AU45" s="13">
        <v>0</v>
      </c>
      <c r="AV45" s="2"/>
      <c r="AW45" s="13">
        <v>0</v>
      </c>
      <c r="AX45" s="12"/>
      <c r="AY45" s="13">
        <v>2</v>
      </c>
      <c r="AZ45" s="12"/>
      <c r="BA45" s="13">
        <v>0</v>
      </c>
      <c r="BB45" s="12"/>
      <c r="BC45" s="13">
        <v>0</v>
      </c>
      <c r="BD45" s="12"/>
      <c r="BE45" s="13">
        <v>0</v>
      </c>
      <c r="BF45" s="12"/>
      <c r="BG45" s="13">
        <v>118</v>
      </c>
      <c r="BH45" s="12"/>
      <c r="BI45" s="13">
        <v>0</v>
      </c>
      <c r="BJ45" s="12"/>
      <c r="BK45" s="13">
        <v>0</v>
      </c>
      <c r="BL45" s="2"/>
      <c r="BM45" s="13">
        <v>0</v>
      </c>
      <c r="BN45" s="12"/>
      <c r="BO45" s="13">
        <v>0</v>
      </c>
      <c r="BP45" s="12"/>
      <c r="BQ45" s="13">
        <v>0</v>
      </c>
      <c r="BR45" s="12"/>
      <c r="BS45" s="13">
        <v>0</v>
      </c>
      <c r="BT45" s="12"/>
      <c r="BU45" s="13">
        <v>0</v>
      </c>
      <c r="BV45" s="12"/>
      <c r="BW45" s="13">
        <v>0</v>
      </c>
      <c r="BX45" s="12"/>
      <c r="BY45" s="13">
        <v>0</v>
      </c>
      <c r="BZ45" s="2"/>
      <c r="CA45" s="13">
        <v>0</v>
      </c>
      <c r="CB45" s="12"/>
      <c r="CC45" s="13">
        <v>0</v>
      </c>
      <c r="CD45" s="12">
        <f>1891+601</f>
        <v>2492</v>
      </c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1:100" ht="15.75">
      <c r="A46" s="2" t="s">
        <v>40</v>
      </c>
      <c r="B46" s="12">
        <f>SUM(C46:O46)+SUM('2016'!Q46:AE46)+SUM('2016'!AG46:AU46)+SUM('2016'!AW46:BK46)+SUM('2016'!BM46:BY46)+SUM('2016'!CA46:CD46)</f>
        <v>91912</v>
      </c>
      <c r="C46" s="12">
        <v>32217</v>
      </c>
      <c r="D46" s="12"/>
      <c r="E46" s="12">
        <v>46282</v>
      </c>
      <c r="F46" s="12"/>
      <c r="G46" s="12">
        <v>5155</v>
      </c>
      <c r="H46" s="12"/>
      <c r="I46" s="12">
        <v>1235</v>
      </c>
      <c r="J46" s="12"/>
      <c r="K46" s="12">
        <v>1070</v>
      </c>
      <c r="L46" s="12"/>
      <c r="M46" s="12">
        <v>2682</v>
      </c>
      <c r="N46" s="12"/>
      <c r="O46" s="12">
        <v>456</v>
      </c>
      <c r="P46" s="2"/>
      <c r="Q46" s="12">
        <v>1072</v>
      </c>
      <c r="R46" s="12"/>
      <c r="S46" s="13">
        <v>0</v>
      </c>
      <c r="T46" s="12"/>
      <c r="U46" s="13">
        <v>0</v>
      </c>
      <c r="V46" s="12"/>
      <c r="W46" s="13">
        <v>0</v>
      </c>
      <c r="X46" s="12"/>
      <c r="Y46" s="13">
        <v>1</v>
      </c>
      <c r="Z46" s="12"/>
      <c r="AA46" s="13">
        <v>0</v>
      </c>
      <c r="AB46" s="12"/>
      <c r="AC46" s="13">
        <v>0</v>
      </c>
      <c r="AD46" s="12"/>
      <c r="AE46" s="13">
        <v>17</v>
      </c>
      <c r="AF46" s="2"/>
      <c r="AG46" s="13">
        <v>0</v>
      </c>
      <c r="AH46" s="12"/>
      <c r="AI46" s="13">
        <v>0</v>
      </c>
      <c r="AJ46" s="12"/>
      <c r="AK46" s="13">
        <v>2</v>
      </c>
      <c r="AL46" s="12"/>
      <c r="AM46" s="13">
        <v>0</v>
      </c>
      <c r="AN46" s="12"/>
      <c r="AO46" s="13">
        <v>1</v>
      </c>
      <c r="AP46" s="12"/>
      <c r="AQ46" s="13">
        <v>0</v>
      </c>
      <c r="AR46" s="12"/>
      <c r="AS46" s="13">
        <v>4</v>
      </c>
      <c r="AT46" s="12"/>
      <c r="AU46" s="13">
        <v>0</v>
      </c>
      <c r="AV46" s="2"/>
      <c r="AW46" s="13">
        <v>0</v>
      </c>
      <c r="AX46" s="12"/>
      <c r="AY46" s="13">
        <v>0</v>
      </c>
      <c r="AZ46" s="12"/>
      <c r="BA46" s="13">
        <v>1</v>
      </c>
      <c r="BB46" s="12"/>
      <c r="BC46" s="13">
        <v>0</v>
      </c>
      <c r="BD46" s="12"/>
      <c r="BE46" s="13">
        <v>5</v>
      </c>
      <c r="BF46" s="12"/>
      <c r="BG46" s="13">
        <v>158</v>
      </c>
      <c r="BH46" s="12"/>
      <c r="BI46" s="13">
        <v>0</v>
      </c>
      <c r="BJ46" s="12"/>
      <c r="BK46" s="13">
        <v>0</v>
      </c>
      <c r="BL46" s="2"/>
      <c r="BM46" s="13">
        <v>0</v>
      </c>
      <c r="BN46" s="12"/>
      <c r="BO46" s="13">
        <v>0</v>
      </c>
      <c r="BP46" s="12"/>
      <c r="BQ46" s="13">
        <v>0</v>
      </c>
      <c r="BR46" s="12"/>
      <c r="BS46" s="13">
        <v>0</v>
      </c>
      <c r="BT46" s="12"/>
      <c r="BU46" s="13">
        <v>0</v>
      </c>
      <c r="BV46" s="12"/>
      <c r="BW46" s="13">
        <v>0</v>
      </c>
      <c r="BX46" s="12"/>
      <c r="BY46" s="13">
        <v>0</v>
      </c>
      <c r="BZ46" s="2"/>
      <c r="CA46" s="13">
        <v>0</v>
      </c>
      <c r="CB46" s="12"/>
      <c r="CC46" s="13">
        <v>0</v>
      </c>
      <c r="CD46" s="12">
        <f>864+39+651</f>
        <v>1554</v>
      </c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</row>
    <row r="47" spans="1:100" ht="15.75">
      <c r="A47" s="2" t="s">
        <v>41</v>
      </c>
      <c r="B47" s="12">
        <f>SUM(C47:O47)+SUM('2016'!Q47:AE47)+SUM('2016'!AG47:AU47)+SUM('2016'!AW47:BK47)+SUM('2016'!BM47:BY47)+SUM('2016'!CA47:CD47)</f>
        <v>212864</v>
      </c>
      <c r="C47" s="12">
        <v>107049</v>
      </c>
      <c r="D47" s="12"/>
      <c r="E47" s="12">
        <v>73700</v>
      </c>
      <c r="F47" s="12"/>
      <c r="G47" s="12">
        <v>9949</v>
      </c>
      <c r="H47" s="12"/>
      <c r="I47" s="12">
        <v>3185</v>
      </c>
      <c r="J47" s="12"/>
      <c r="K47" s="12">
        <v>3781</v>
      </c>
      <c r="L47" s="12"/>
      <c r="M47" s="12">
        <v>5853</v>
      </c>
      <c r="N47" s="12"/>
      <c r="O47" s="12">
        <v>1507</v>
      </c>
      <c r="P47" s="2"/>
      <c r="Q47" s="12">
        <v>2671</v>
      </c>
      <c r="R47" s="12"/>
      <c r="S47" s="13">
        <v>0</v>
      </c>
      <c r="T47" s="12"/>
      <c r="U47" s="13">
        <v>0</v>
      </c>
      <c r="V47" s="12"/>
      <c r="W47" s="13">
        <v>0</v>
      </c>
      <c r="X47" s="12"/>
      <c r="Y47" s="13">
        <v>3</v>
      </c>
      <c r="Z47" s="12"/>
      <c r="AA47" s="13">
        <v>1</v>
      </c>
      <c r="AB47" s="12"/>
      <c r="AC47" s="13">
        <v>3</v>
      </c>
      <c r="AD47" s="12"/>
      <c r="AE47" s="13">
        <v>51</v>
      </c>
      <c r="AF47" s="2"/>
      <c r="AG47" s="13">
        <v>0</v>
      </c>
      <c r="AH47" s="12"/>
      <c r="AI47" s="13">
        <v>8</v>
      </c>
      <c r="AJ47" s="12"/>
      <c r="AK47" s="13">
        <v>0</v>
      </c>
      <c r="AL47" s="12"/>
      <c r="AM47" s="13">
        <v>0</v>
      </c>
      <c r="AN47" s="12"/>
      <c r="AO47" s="13">
        <v>1</v>
      </c>
      <c r="AP47" s="12"/>
      <c r="AQ47" s="13">
        <v>4</v>
      </c>
      <c r="AR47" s="12"/>
      <c r="AS47" s="13">
        <v>2</v>
      </c>
      <c r="AT47" s="12"/>
      <c r="AU47" s="13">
        <v>0</v>
      </c>
      <c r="AV47" s="2"/>
      <c r="AW47" s="13">
        <v>2</v>
      </c>
      <c r="AX47" s="12"/>
      <c r="AY47" s="13">
        <v>1</v>
      </c>
      <c r="AZ47" s="12"/>
      <c r="BA47" s="13">
        <v>4</v>
      </c>
      <c r="BB47" s="12"/>
      <c r="BC47" s="13">
        <v>0</v>
      </c>
      <c r="BD47" s="12"/>
      <c r="BE47" s="13">
        <v>33</v>
      </c>
      <c r="BF47" s="12"/>
      <c r="BG47" s="13">
        <v>624</v>
      </c>
      <c r="BH47" s="12"/>
      <c r="BI47" s="13">
        <v>4</v>
      </c>
      <c r="BJ47" s="12"/>
      <c r="BK47" s="13">
        <v>2</v>
      </c>
      <c r="BL47" s="2"/>
      <c r="BM47" s="13">
        <v>0</v>
      </c>
      <c r="BN47" s="12"/>
      <c r="BO47" s="13">
        <v>0</v>
      </c>
      <c r="BP47" s="12"/>
      <c r="BQ47" s="13">
        <v>0</v>
      </c>
      <c r="BR47" s="12"/>
      <c r="BS47" s="13">
        <v>1</v>
      </c>
      <c r="BT47" s="12"/>
      <c r="BU47" s="13">
        <v>0</v>
      </c>
      <c r="BV47" s="12"/>
      <c r="BW47" s="13">
        <v>0</v>
      </c>
      <c r="BX47" s="12"/>
      <c r="BY47" s="13">
        <v>0</v>
      </c>
      <c r="BZ47" s="2"/>
      <c r="CA47" s="13">
        <v>0</v>
      </c>
      <c r="CB47" s="12"/>
      <c r="CC47" s="13">
        <v>1</v>
      </c>
      <c r="CD47" s="12">
        <v>4424</v>
      </c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1:100" ht="15.75">
      <c r="A48" s="2" t="s">
        <v>42</v>
      </c>
      <c r="B48" s="12">
        <f>SUM(C48:O48)+SUM('2016'!Q48:AE48)+SUM('2016'!AG48:AU48)+SUM('2016'!AW48:BK48)+SUM('2016'!BM48:BY48)+SUM('2016'!CA48:CD48)</f>
        <v>52691</v>
      </c>
      <c r="C48" s="12">
        <v>21062</v>
      </c>
      <c r="D48" s="12"/>
      <c r="E48" s="12">
        <v>22788</v>
      </c>
      <c r="F48" s="12"/>
      <c r="G48" s="12">
        <v>3241</v>
      </c>
      <c r="H48" s="12"/>
      <c r="I48" s="12">
        <v>852</v>
      </c>
      <c r="J48" s="12"/>
      <c r="K48" s="12">
        <v>799</v>
      </c>
      <c r="L48" s="12"/>
      <c r="M48" s="12">
        <v>1721</v>
      </c>
      <c r="N48" s="12"/>
      <c r="O48" s="12">
        <v>372</v>
      </c>
      <c r="P48" s="2"/>
      <c r="Q48" s="12">
        <v>765</v>
      </c>
      <c r="R48" s="12"/>
      <c r="S48" s="13">
        <v>0</v>
      </c>
      <c r="T48" s="12"/>
      <c r="U48" s="13">
        <v>0</v>
      </c>
      <c r="V48" s="12"/>
      <c r="W48" s="13">
        <v>0</v>
      </c>
      <c r="X48" s="12"/>
      <c r="Y48" s="13">
        <v>0</v>
      </c>
      <c r="Z48" s="12"/>
      <c r="AA48" s="13">
        <v>0</v>
      </c>
      <c r="AB48" s="12"/>
      <c r="AC48" s="13">
        <v>6</v>
      </c>
      <c r="AD48" s="12"/>
      <c r="AE48" s="13">
        <v>11</v>
      </c>
      <c r="AF48" s="2"/>
      <c r="AG48" s="13">
        <v>0</v>
      </c>
      <c r="AH48" s="12"/>
      <c r="AI48" s="13">
        <v>0</v>
      </c>
      <c r="AJ48" s="12"/>
      <c r="AK48" s="13">
        <v>0</v>
      </c>
      <c r="AL48" s="12"/>
      <c r="AM48" s="13">
        <v>0</v>
      </c>
      <c r="AN48" s="12"/>
      <c r="AO48" s="13">
        <v>1</v>
      </c>
      <c r="AP48" s="12"/>
      <c r="AQ48" s="13">
        <v>0</v>
      </c>
      <c r="AR48" s="12"/>
      <c r="AS48" s="13">
        <v>5</v>
      </c>
      <c r="AT48" s="12"/>
      <c r="AU48" s="13">
        <v>0</v>
      </c>
      <c r="AV48" s="2"/>
      <c r="AW48" s="13">
        <v>12</v>
      </c>
      <c r="AX48" s="12"/>
      <c r="AY48" s="13">
        <v>2</v>
      </c>
      <c r="AZ48" s="12"/>
      <c r="BA48" s="13">
        <v>5</v>
      </c>
      <c r="BB48" s="12"/>
      <c r="BC48" s="13">
        <v>0</v>
      </c>
      <c r="BD48" s="12"/>
      <c r="BE48" s="13">
        <v>5</v>
      </c>
      <c r="BF48" s="12"/>
      <c r="BG48" s="13">
        <v>173</v>
      </c>
      <c r="BH48" s="12"/>
      <c r="BI48" s="13">
        <v>0</v>
      </c>
      <c r="BJ48" s="12"/>
      <c r="BK48" s="13">
        <v>9</v>
      </c>
      <c r="BL48" s="2"/>
      <c r="BM48" s="13">
        <v>0</v>
      </c>
      <c r="BN48" s="12"/>
      <c r="BO48" s="13">
        <v>0</v>
      </c>
      <c r="BP48" s="12"/>
      <c r="BQ48" s="13">
        <v>0</v>
      </c>
      <c r="BR48" s="12"/>
      <c r="BS48" s="13">
        <v>0</v>
      </c>
      <c r="BT48" s="12"/>
      <c r="BU48" s="13">
        <v>0</v>
      </c>
      <c r="BV48" s="12"/>
      <c r="BW48" s="13">
        <v>0</v>
      </c>
      <c r="BX48" s="12"/>
      <c r="BY48" s="13">
        <v>0</v>
      </c>
      <c r="BZ48" s="2"/>
      <c r="CA48" s="13">
        <v>0</v>
      </c>
      <c r="CB48" s="12"/>
      <c r="CC48" s="13">
        <v>0</v>
      </c>
      <c r="CD48" s="12">
        <f>415+18+429</f>
        <v>862</v>
      </c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</row>
    <row r="49" spans="1:100" ht="15.75">
      <c r="A49" s="2" t="s">
        <v>43</v>
      </c>
      <c r="B49" s="12">
        <f>SUM(C49:O49)+SUM('2016'!Q49:AE49)+SUM('2016'!AG49:AU49)+SUM('2016'!AW49:BK49)+SUM('2016'!BM49:BY49)+SUM('2016'!CA49:CD49)</f>
        <v>156666</v>
      </c>
      <c r="C49" s="12">
        <v>65532</v>
      </c>
      <c r="D49" s="12"/>
      <c r="E49" s="12">
        <v>68509</v>
      </c>
      <c r="F49" s="12"/>
      <c r="G49" s="12">
        <v>8136</v>
      </c>
      <c r="H49" s="12"/>
      <c r="I49" s="12">
        <v>2154</v>
      </c>
      <c r="J49" s="12"/>
      <c r="K49" s="12">
        <v>1997</v>
      </c>
      <c r="L49" s="12"/>
      <c r="M49" s="12">
        <v>2687</v>
      </c>
      <c r="N49" s="12"/>
      <c r="O49" s="12">
        <v>749</v>
      </c>
      <c r="P49" s="2"/>
      <c r="Q49" s="12">
        <v>1180</v>
      </c>
      <c r="R49" s="12"/>
      <c r="S49" s="13">
        <v>0</v>
      </c>
      <c r="T49" s="12"/>
      <c r="U49" s="13">
        <v>0</v>
      </c>
      <c r="V49" s="12"/>
      <c r="W49" s="13">
        <v>0</v>
      </c>
      <c r="X49" s="12"/>
      <c r="Y49" s="13">
        <v>3</v>
      </c>
      <c r="Z49" s="12"/>
      <c r="AA49" s="13">
        <v>0</v>
      </c>
      <c r="AB49" s="12"/>
      <c r="AC49" s="13">
        <v>1</v>
      </c>
      <c r="AD49" s="12"/>
      <c r="AE49" s="13">
        <v>22</v>
      </c>
      <c r="AF49" s="2"/>
      <c r="AG49" s="13">
        <v>0</v>
      </c>
      <c r="AH49" s="12"/>
      <c r="AI49" s="13">
        <v>0</v>
      </c>
      <c r="AJ49" s="12"/>
      <c r="AK49" s="13">
        <v>2</v>
      </c>
      <c r="AL49" s="12"/>
      <c r="AM49" s="13">
        <v>0</v>
      </c>
      <c r="AN49" s="12"/>
      <c r="AO49" s="13">
        <v>0</v>
      </c>
      <c r="AP49" s="12"/>
      <c r="AQ49" s="13">
        <v>0</v>
      </c>
      <c r="AR49" s="12"/>
      <c r="AS49" s="13">
        <v>3</v>
      </c>
      <c r="AT49" s="12"/>
      <c r="AU49" s="13">
        <v>0</v>
      </c>
      <c r="AV49" s="2"/>
      <c r="AW49" s="13">
        <v>0</v>
      </c>
      <c r="AX49" s="12"/>
      <c r="AY49" s="13">
        <v>2</v>
      </c>
      <c r="AZ49" s="12"/>
      <c r="BA49" s="13">
        <v>1</v>
      </c>
      <c r="BB49" s="12"/>
      <c r="BC49" s="13">
        <v>0</v>
      </c>
      <c r="BD49" s="12"/>
      <c r="BE49" s="13">
        <v>9</v>
      </c>
      <c r="BF49" s="12"/>
      <c r="BG49" s="13">
        <v>137</v>
      </c>
      <c r="BH49" s="12"/>
      <c r="BI49" s="13">
        <v>0</v>
      </c>
      <c r="BJ49" s="12"/>
      <c r="BK49" s="13">
        <v>0</v>
      </c>
      <c r="BL49" s="2"/>
      <c r="BM49" s="13">
        <v>3</v>
      </c>
      <c r="BN49" s="12"/>
      <c r="BO49" s="13">
        <v>0</v>
      </c>
      <c r="BP49" s="12"/>
      <c r="BQ49" s="13">
        <v>0</v>
      </c>
      <c r="BR49" s="12"/>
      <c r="BS49" s="13">
        <v>0</v>
      </c>
      <c r="BT49" s="12"/>
      <c r="BU49" s="13">
        <v>0</v>
      </c>
      <c r="BV49" s="12"/>
      <c r="BW49" s="13">
        <v>0</v>
      </c>
      <c r="BX49" s="12"/>
      <c r="BY49" s="13">
        <v>0</v>
      </c>
      <c r="BZ49" s="2"/>
      <c r="CA49" s="13">
        <v>0</v>
      </c>
      <c r="CB49" s="12"/>
      <c r="CC49" s="13">
        <v>0</v>
      </c>
      <c r="CD49" s="12">
        <f>4521+124+894</f>
        <v>5539</v>
      </c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</row>
    <row r="50" spans="1:100" ht="15.75">
      <c r="A50" s="2" t="s">
        <v>44</v>
      </c>
      <c r="B50" s="12">
        <f>SUM(C50:O50)+SUM('2016'!Q50:AE50)+SUM('2016'!AG50:AU50)+SUM('2016'!AW50:BK50)+SUM('2016'!BM50:BY50)+SUM('2016'!CA50:CD50)</f>
        <v>16569</v>
      </c>
      <c r="C50" s="12">
        <v>4239</v>
      </c>
      <c r="D50" s="12"/>
      <c r="E50" s="12">
        <v>9700</v>
      </c>
      <c r="F50" s="12"/>
      <c r="G50" s="12">
        <v>1236</v>
      </c>
      <c r="H50" s="12"/>
      <c r="I50" s="12">
        <v>184</v>
      </c>
      <c r="J50" s="12"/>
      <c r="K50" s="12">
        <v>150</v>
      </c>
      <c r="L50" s="12"/>
      <c r="M50" s="12">
        <v>470</v>
      </c>
      <c r="N50" s="12"/>
      <c r="O50" s="12">
        <v>81</v>
      </c>
      <c r="P50" s="2"/>
      <c r="Q50" s="12">
        <v>210</v>
      </c>
      <c r="R50" s="12"/>
      <c r="S50" s="13">
        <v>0</v>
      </c>
      <c r="T50" s="12"/>
      <c r="U50" s="13">
        <v>0</v>
      </c>
      <c r="V50" s="12"/>
      <c r="W50" s="13">
        <v>0</v>
      </c>
      <c r="X50" s="12"/>
      <c r="Y50" s="13">
        <v>0</v>
      </c>
      <c r="Z50" s="12"/>
      <c r="AA50" s="13">
        <v>0</v>
      </c>
      <c r="AB50" s="12"/>
      <c r="AC50" s="13">
        <v>0</v>
      </c>
      <c r="AD50" s="12"/>
      <c r="AE50" s="13">
        <v>4</v>
      </c>
      <c r="AF50" s="2"/>
      <c r="AG50" s="13">
        <v>0</v>
      </c>
      <c r="AH50" s="12"/>
      <c r="AI50" s="13">
        <v>0</v>
      </c>
      <c r="AJ50" s="12"/>
      <c r="AK50" s="13">
        <v>1</v>
      </c>
      <c r="AL50" s="12"/>
      <c r="AM50" s="13">
        <v>0</v>
      </c>
      <c r="AN50" s="12"/>
      <c r="AO50" s="13">
        <v>0</v>
      </c>
      <c r="AP50" s="12"/>
      <c r="AQ50" s="13">
        <v>1</v>
      </c>
      <c r="AR50" s="12"/>
      <c r="AS50" s="13">
        <v>0</v>
      </c>
      <c r="AT50" s="12"/>
      <c r="AU50" s="13">
        <v>0</v>
      </c>
      <c r="AV50" s="2"/>
      <c r="AW50" s="13">
        <v>0</v>
      </c>
      <c r="AX50" s="12"/>
      <c r="AY50" s="13">
        <v>0</v>
      </c>
      <c r="AZ50" s="12"/>
      <c r="BA50" s="13">
        <v>0</v>
      </c>
      <c r="BB50" s="12"/>
      <c r="BC50" s="13">
        <v>0</v>
      </c>
      <c r="BD50" s="12"/>
      <c r="BE50" s="13">
        <v>2</v>
      </c>
      <c r="BF50" s="12"/>
      <c r="BG50" s="13">
        <v>23</v>
      </c>
      <c r="BH50" s="12"/>
      <c r="BI50" s="13">
        <v>0</v>
      </c>
      <c r="BJ50" s="12"/>
      <c r="BK50" s="13">
        <v>0</v>
      </c>
      <c r="BL50" s="2"/>
      <c r="BM50" s="13">
        <v>0</v>
      </c>
      <c r="BN50" s="12"/>
      <c r="BO50" s="13">
        <v>0</v>
      </c>
      <c r="BP50" s="12"/>
      <c r="BQ50" s="13">
        <v>0</v>
      </c>
      <c r="BR50" s="12"/>
      <c r="BS50" s="13">
        <v>0</v>
      </c>
      <c r="BT50" s="12"/>
      <c r="BU50" s="13">
        <v>0</v>
      </c>
      <c r="BV50" s="12"/>
      <c r="BW50" s="13">
        <v>0</v>
      </c>
      <c r="BX50" s="12"/>
      <c r="BY50" s="13">
        <v>0</v>
      </c>
      <c r="BZ50" s="2"/>
      <c r="CA50" s="13">
        <v>0</v>
      </c>
      <c r="CB50" s="12"/>
      <c r="CC50" s="13">
        <v>0</v>
      </c>
      <c r="CD50" s="12">
        <f>182+7+79</f>
        <v>268</v>
      </c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</row>
    <row r="51" spans="1:100" ht="15.75">
      <c r="A51" s="2" t="s">
        <v>45</v>
      </c>
      <c r="B51" s="12">
        <f>SUM(C51:O51)+SUM('2016'!Q51:AE51)+SUM('2016'!AG51:AU51)+SUM('2016'!AW51:BK51)+SUM('2016'!BM51:BY51)+SUM('2016'!CA51:CD51)</f>
        <v>48547</v>
      </c>
      <c r="C51" s="12">
        <v>16186</v>
      </c>
      <c r="D51" s="12"/>
      <c r="E51" s="12">
        <v>24794</v>
      </c>
      <c r="F51" s="12"/>
      <c r="G51" s="12">
        <v>2894</v>
      </c>
      <c r="H51" s="12"/>
      <c r="I51" s="12">
        <v>705</v>
      </c>
      <c r="J51" s="12"/>
      <c r="K51" s="12">
        <v>663</v>
      </c>
      <c r="L51" s="12"/>
      <c r="M51" s="12">
        <v>1554</v>
      </c>
      <c r="N51" s="12"/>
      <c r="O51" s="12">
        <v>246</v>
      </c>
      <c r="P51" s="2"/>
      <c r="Q51" s="12">
        <v>583</v>
      </c>
      <c r="R51" s="12"/>
      <c r="S51" s="13">
        <v>0</v>
      </c>
      <c r="T51" s="12"/>
      <c r="U51" s="13">
        <v>0</v>
      </c>
      <c r="V51" s="12"/>
      <c r="W51" s="13">
        <v>0</v>
      </c>
      <c r="X51" s="12"/>
      <c r="Y51" s="13">
        <v>0</v>
      </c>
      <c r="Z51" s="12"/>
      <c r="AA51" s="13">
        <v>1</v>
      </c>
      <c r="AB51" s="12"/>
      <c r="AC51" s="13">
        <v>0</v>
      </c>
      <c r="AD51" s="12"/>
      <c r="AE51" s="13">
        <v>21</v>
      </c>
      <c r="AF51" s="2"/>
      <c r="AG51" s="13">
        <v>1</v>
      </c>
      <c r="AH51" s="12"/>
      <c r="AI51" s="13">
        <v>1</v>
      </c>
      <c r="AJ51" s="12"/>
      <c r="AK51" s="13">
        <v>0</v>
      </c>
      <c r="AL51" s="12"/>
      <c r="AM51" s="13">
        <v>0</v>
      </c>
      <c r="AN51" s="12"/>
      <c r="AO51" s="13">
        <v>0</v>
      </c>
      <c r="AP51" s="12"/>
      <c r="AQ51" s="13">
        <v>0</v>
      </c>
      <c r="AR51" s="12"/>
      <c r="AS51" s="13">
        <v>2</v>
      </c>
      <c r="AT51" s="12"/>
      <c r="AU51" s="13">
        <v>0</v>
      </c>
      <c r="AV51" s="2"/>
      <c r="AW51" s="13">
        <v>1</v>
      </c>
      <c r="AX51" s="12"/>
      <c r="AY51" s="13">
        <v>1</v>
      </c>
      <c r="AZ51" s="12"/>
      <c r="BA51" s="13">
        <v>3</v>
      </c>
      <c r="BB51" s="12"/>
      <c r="BC51" s="13">
        <v>0</v>
      </c>
      <c r="BD51" s="12"/>
      <c r="BE51" s="13">
        <v>17</v>
      </c>
      <c r="BF51" s="12"/>
      <c r="BG51" s="13">
        <v>112</v>
      </c>
      <c r="BH51" s="12"/>
      <c r="BI51" s="13">
        <v>0</v>
      </c>
      <c r="BJ51" s="12"/>
      <c r="BK51" s="13">
        <v>1</v>
      </c>
      <c r="BL51" s="2"/>
      <c r="BM51" s="13">
        <v>1</v>
      </c>
      <c r="BN51" s="12"/>
      <c r="BO51" s="13">
        <v>0</v>
      </c>
      <c r="BP51" s="12"/>
      <c r="BQ51" s="13">
        <v>0</v>
      </c>
      <c r="BR51" s="12"/>
      <c r="BS51" s="13">
        <v>1</v>
      </c>
      <c r="BT51" s="12"/>
      <c r="BU51" s="13">
        <v>0</v>
      </c>
      <c r="BV51" s="12"/>
      <c r="BW51" s="13">
        <v>0</v>
      </c>
      <c r="BX51" s="12"/>
      <c r="BY51" s="13">
        <v>0</v>
      </c>
      <c r="BZ51" s="2"/>
      <c r="CA51" s="13">
        <v>0</v>
      </c>
      <c r="CB51" s="12"/>
      <c r="CC51" s="13">
        <v>0</v>
      </c>
      <c r="CD51" s="12">
        <f>343+24+392</f>
        <v>759</v>
      </c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</row>
    <row r="52" spans="1:100" ht="15.75">
      <c r="A52" s="2" t="s">
        <v>46</v>
      </c>
      <c r="B52" s="12">
        <f>SUM(C52:O52)+SUM('2016'!Q52:AE52)+SUM('2016'!AG52:AU52)+SUM('2016'!AW52:BK52)+SUM('2016'!BM52:BY52)+SUM('2016'!CA52:CD52)</f>
        <v>25937</v>
      </c>
      <c r="C52" s="12">
        <v>9809</v>
      </c>
      <c r="D52" s="12"/>
      <c r="E52" s="12">
        <v>12156</v>
      </c>
      <c r="F52" s="12"/>
      <c r="G52" s="12">
        <v>1152</v>
      </c>
      <c r="H52" s="12"/>
      <c r="I52" s="12">
        <v>520</v>
      </c>
      <c r="J52" s="12"/>
      <c r="K52" s="12">
        <v>476</v>
      </c>
      <c r="L52" s="12"/>
      <c r="M52" s="12">
        <v>723</v>
      </c>
      <c r="N52" s="12"/>
      <c r="O52" s="12">
        <v>166</v>
      </c>
      <c r="P52" s="2"/>
      <c r="Q52" s="12">
        <v>343</v>
      </c>
      <c r="R52" s="12"/>
      <c r="S52" s="13">
        <v>0</v>
      </c>
      <c r="T52" s="12"/>
      <c r="U52" s="13">
        <v>0</v>
      </c>
      <c r="V52" s="12"/>
      <c r="W52" s="13">
        <v>0</v>
      </c>
      <c r="X52" s="12"/>
      <c r="Y52" s="13">
        <v>0</v>
      </c>
      <c r="Z52" s="12"/>
      <c r="AA52" s="13">
        <v>0</v>
      </c>
      <c r="AB52" s="12"/>
      <c r="AC52" s="13">
        <v>0</v>
      </c>
      <c r="AD52" s="12"/>
      <c r="AE52" s="13">
        <v>7</v>
      </c>
      <c r="AF52" s="2"/>
      <c r="AG52" s="13">
        <v>0</v>
      </c>
      <c r="AH52" s="12"/>
      <c r="AI52" s="13">
        <v>0</v>
      </c>
      <c r="AJ52" s="12"/>
      <c r="AK52" s="13">
        <v>0</v>
      </c>
      <c r="AL52" s="12"/>
      <c r="AM52" s="13">
        <v>0</v>
      </c>
      <c r="AN52" s="12"/>
      <c r="AO52" s="13">
        <v>0</v>
      </c>
      <c r="AP52" s="12"/>
      <c r="AQ52" s="13">
        <v>0</v>
      </c>
      <c r="AR52" s="12"/>
      <c r="AS52" s="13">
        <v>2</v>
      </c>
      <c r="AT52" s="12"/>
      <c r="AU52" s="13">
        <v>0</v>
      </c>
      <c r="AV52" s="2"/>
      <c r="AW52" s="13">
        <v>0</v>
      </c>
      <c r="AX52" s="12"/>
      <c r="AY52" s="13">
        <v>1</v>
      </c>
      <c r="AZ52" s="12"/>
      <c r="BA52" s="13">
        <v>0</v>
      </c>
      <c r="BB52" s="12"/>
      <c r="BC52" s="13">
        <v>0</v>
      </c>
      <c r="BD52" s="12"/>
      <c r="BE52" s="13">
        <v>1</v>
      </c>
      <c r="BF52" s="12"/>
      <c r="BG52" s="13">
        <v>58</v>
      </c>
      <c r="BH52" s="12"/>
      <c r="BI52" s="13">
        <v>0</v>
      </c>
      <c r="BJ52" s="12"/>
      <c r="BK52" s="13">
        <v>0</v>
      </c>
      <c r="BL52" s="2"/>
      <c r="BM52" s="13">
        <v>0</v>
      </c>
      <c r="BN52" s="12"/>
      <c r="BO52" s="13">
        <v>0</v>
      </c>
      <c r="BP52" s="12"/>
      <c r="BQ52" s="13">
        <v>0</v>
      </c>
      <c r="BR52" s="12"/>
      <c r="BS52" s="13">
        <v>1</v>
      </c>
      <c r="BT52" s="12"/>
      <c r="BU52" s="13">
        <v>0</v>
      </c>
      <c r="BV52" s="12"/>
      <c r="BW52" s="13">
        <v>0</v>
      </c>
      <c r="BX52" s="12"/>
      <c r="BY52" s="13">
        <v>0</v>
      </c>
      <c r="BZ52" s="2"/>
      <c r="CA52" s="13">
        <v>0</v>
      </c>
      <c r="CB52" s="12"/>
      <c r="CC52" s="13">
        <v>0</v>
      </c>
      <c r="CD52" s="12">
        <f>221+48+253</f>
        <v>522</v>
      </c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</row>
    <row r="53" spans="1:100" ht="15.75">
      <c r="A53" s="2" t="s">
        <v>47</v>
      </c>
      <c r="B53" s="12">
        <f>SUM(C53:O53)+SUM('2016'!Q53:AE53)+SUM('2016'!AG53:AU53)+SUM('2016'!AW53:BK53)+SUM('2016'!BM53:BY53)+SUM('2016'!CA53:CD53)</f>
        <v>48865</v>
      </c>
      <c r="C53" s="12">
        <v>18324</v>
      </c>
      <c r="D53" s="12"/>
      <c r="E53" s="12">
        <v>23905</v>
      </c>
      <c r="F53" s="12"/>
      <c r="G53" s="12">
        <v>3119</v>
      </c>
      <c r="H53" s="12"/>
      <c r="I53" s="12">
        <v>590</v>
      </c>
      <c r="J53" s="12"/>
      <c r="K53" s="12">
        <v>806</v>
      </c>
      <c r="L53" s="12"/>
      <c r="M53" s="12">
        <v>751</v>
      </c>
      <c r="N53" s="12"/>
      <c r="O53" s="12">
        <v>236</v>
      </c>
      <c r="P53" s="2"/>
      <c r="Q53" s="12">
        <v>420</v>
      </c>
      <c r="R53" s="12"/>
      <c r="S53" s="13">
        <v>0</v>
      </c>
      <c r="T53" s="12"/>
      <c r="U53" s="13">
        <v>0</v>
      </c>
      <c r="V53" s="12"/>
      <c r="W53" s="13">
        <v>0</v>
      </c>
      <c r="X53" s="12"/>
      <c r="Y53" s="13">
        <v>0</v>
      </c>
      <c r="Z53" s="12"/>
      <c r="AA53" s="13">
        <v>0</v>
      </c>
      <c r="AB53" s="12"/>
      <c r="AC53" s="13">
        <v>0</v>
      </c>
      <c r="AD53" s="12"/>
      <c r="AE53" s="13">
        <v>3</v>
      </c>
      <c r="AF53" s="2"/>
      <c r="AG53" s="13">
        <v>0</v>
      </c>
      <c r="AH53" s="12"/>
      <c r="AI53" s="13">
        <v>0</v>
      </c>
      <c r="AJ53" s="12"/>
      <c r="AK53" s="13">
        <v>0</v>
      </c>
      <c r="AL53" s="12"/>
      <c r="AM53" s="13">
        <v>0</v>
      </c>
      <c r="AN53" s="12"/>
      <c r="AO53" s="13">
        <v>0</v>
      </c>
      <c r="AP53" s="12"/>
      <c r="AQ53" s="13">
        <v>1</v>
      </c>
      <c r="AR53" s="12"/>
      <c r="AS53" s="13">
        <v>0</v>
      </c>
      <c r="AT53" s="12"/>
      <c r="AU53" s="13">
        <v>0</v>
      </c>
      <c r="AV53" s="2"/>
      <c r="AW53" s="13">
        <v>0</v>
      </c>
      <c r="AX53" s="12"/>
      <c r="AY53" s="13">
        <v>2</v>
      </c>
      <c r="AZ53" s="12"/>
      <c r="BA53" s="13">
        <v>0</v>
      </c>
      <c r="BB53" s="12"/>
      <c r="BC53" s="13">
        <v>0</v>
      </c>
      <c r="BD53" s="12"/>
      <c r="BE53" s="13">
        <v>0</v>
      </c>
      <c r="BF53" s="12"/>
      <c r="BG53" s="13">
        <v>52</v>
      </c>
      <c r="BH53" s="12"/>
      <c r="BI53" s="13">
        <v>0</v>
      </c>
      <c r="BJ53" s="12"/>
      <c r="BK53" s="13">
        <v>0</v>
      </c>
      <c r="BL53" s="2"/>
      <c r="BM53" s="13">
        <v>2</v>
      </c>
      <c r="BN53" s="12"/>
      <c r="BO53" s="13">
        <v>0</v>
      </c>
      <c r="BP53" s="12"/>
      <c r="BQ53" s="13">
        <v>0</v>
      </c>
      <c r="BR53" s="12"/>
      <c r="BS53" s="13">
        <v>0</v>
      </c>
      <c r="BT53" s="12"/>
      <c r="BU53" s="13">
        <v>0</v>
      </c>
      <c r="BV53" s="12"/>
      <c r="BW53" s="13">
        <v>0</v>
      </c>
      <c r="BX53" s="12"/>
      <c r="BY53" s="13">
        <v>0</v>
      </c>
      <c r="BZ53" s="2"/>
      <c r="CA53" s="13">
        <v>0</v>
      </c>
      <c r="CB53" s="12"/>
      <c r="CC53" s="13">
        <v>0</v>
      </c>
      <c r="CD53" s="12">
        <f>302+352</f>
        <v>654</v>
      </c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</row>
    <row r="54" spans="1:100" ht="15.75">
      <c r="A54" s="2" t="s">
        <v>48</v>
      </c>
      <c r="B54" s="12">
        <f>SUM(C54:O54)+SUM('2016'!Q54:AE54)+SUM('2016'!AG54:AU54)+SUM('2016'!AW54:BK54)+SUM('2016'!BM54:BY54)+SUM('2016'!CA54:CD54)</f>
        <v>72135</v>
      </c>
      <c r="C54" s="12">
        <v>30506</v>
      </c>
      <c r="D54" s="12"/>
      <c r="E54" s="12">
        <v>28591</v>
      </c>
      <c r="F54" s="12"/>
      <c r="G54" s="12">
        <v>5135</v>
      </c>
      <c r="H54" s="12"/>
      <c r="I54" s="12">
        <v>1355</v>
      </c>
      <c r="J54" s="12"/>
      <c r="K54" s="12">
        <v>1576</v>
      </c>
      <c r="L54" s="12"/>
      <c r="M54" s="12">
        <v>1959</v>
      </c>
      <c r="N54" s="12"/>
      <c r="O54" s="12">
        <v>635</v>
      </c>
      <c r="P54" s="2"/>
      <c r="Q54" s="12">
        <v>985</v>
      </c>
      <c r="R54" s="12"/>
      <c r="S54" s="13">
        <v>0</v>
      </c>
      <c r="T54" s="12"/>
      <c r="U54" s="13">
        <v>0</v>
      </c>
      <c r="V54" s="12"/>
      <c r="W54" s="13">
        <v>0</v>
      </c>
      <c r="X54" s="12"/>
      <c r="Y54" s="13">
        <v>0</v>
      </c>
      <c r="Z54" s="12"/>
      <c r="AA54" s="13">
        <v>0</v>
      </c>
      <c r="AB54" s="12"/>
      <c r="AC54" s="13">
        <v>0</v>
      </c>
      <c r="AD54" s="12"/>
      <c r="AE54" s="13">
        <v>13</v>
      </c>
      <c r="AF54" s="2"/>
      <c r="AG54" s="13">
        <v>0</v>
      </c>
      <c r="AH54" s="12"/>
      <c r="AI54" s="13">
        <v>1</v>
      </c>
      <c r="AJ54" s="12"/>
      <c r="AK54" s="13">
        <v>1</v>
      </c>
      <c r="AL54" s="12"/>
      <c r="AM54" s="13">
        <v>1</v>
      </c>
      <c r="AN54" s="12"/>
      <c r="AO54" s="13">
        <v>0</v>
      </c>
      <c r="AP54" s="12"/>
      <c r="AQ54" s="13">
        <v>0</v>
      </c>
      <c r="AR54" s="12"/>
      <c r="AS54" s="13">
        <v>0</v>
      </c>
      <c r="AT54" s="12"/>
      <c r="AU54" s="13">
        <v>1</v>
      </c>
      <c r="AV54" s="2"/>
      <c r="AW54" s="13">
        <v>4</v>
      </c>
      <c r="AX54" s="12"/>
      <c r="AY54" s="13">
        <v>4</v>
      </c>
      <c r="AZ54" s="12"/>
      <c r="BA54" s="13">
        <v>5</v>
      </c>
      <c r="BB54" s="12"/>
      <c r="BC54" s="13">
        <v>0</v>
      </c>
      <c r="BD54" s="12"/>
      <c r="BE54" s="13">
        <v>4</v>
      </c>
      <c r="BF54" s="12"/>
      <c r="BG54" s="13">
        <v>119</v>
      </c>
      <c r="BH54" s="12"/>
      <c r="BI54" s="13">
        <v>0</v>
      </c>
      <c r="BJ54" s="12"/>
      <c r="BK54" s="13">
        <v>11</v>
      </c>
      <c r="BL54" s="2"/>
      <c r="BM54" s="13">
        <v>5</v>
      </c>
      <c r="BN54" s="12"/>
      <c r="BO54" s="13">
        <v>0</v>
      </c>
      <c r="BP54" s="12"/>
      <c r="BQ54" s="13">
        <v>0</v>
      </c>
      <c r="BR54" s="12"/>
      <c r="BS54" s="13">
        <v>0</v>
      </c>
      <c r="BT54" s="12"/>
      <c r="BU54" s="13">
        <v>0</v>
      </c>
      <c r="BV54" s="12"/>
      <c r="BW54" s="13">
        <v>0</v>
      </c>
      <c r="BX54" s="12"/>
      <c r="BY54" s="13">
        <v>0</v>
      </c>
      <c r="BZ54" s="2"/>
      <c r="CA54" s="13">
        <v>0</v>
      </c>
      <c r="CB54" s="12"/>
      <c r="CC54" s="13">
        <v>0</v>
      </c>
      <c r="CD54" s="12">
        <f>558+15+651</f>
        <v>1224</v>
      </c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</row>
    <row r="55" spans="1:100" ht="15.75">
      <c r="A55" s="2" t="s">
        <v>49</v>
      </c>
      <c r="B55" s="12">
        <f>SUM(C55:O55)+SUM('2016'!Q55:AE55)+SUM('2016'!AG55:AU55)+SUM('2016'!AW55:BK55)+SUM('2016'!BM55:BY55)+SUM('2016'!CA55:CD55)</f>
        <v>138049</v>
      </c>
      <c r="C55" s="12">
        <v>67098</v>
      </c>
      <c r="D55" s="12"/>
      <c r="E55" s="12">
        <v>54873</v>
      </c>
      <c r="F55" s="12"/>
      <c r="G55" s="12">
        <v>6038</v>
      </c>
      <c r="H55" s="12"/>
      <c r="I55" s="12">
        <v>1348</v>
      </c>
      <c r="J55" s="12"/>
      <c r="K55" s="12">
        <v>1640</v>
      </c>
      <c r="L55" s="12"/>
      <c r="M55" s="12">
        <v>1529</v>
      </c>
      <c r="N55" s="12"/>
      <c r="O55" s="12">
        <v>604</v>
      </c>
      <c r="P55" s="2"/>
      <c r="Q55" s="12">
        <v>755</v>
      </c>
      <c r="R55" s="12"/>
      <c r="S55" s="13">
        <v>0</v>
      </c>
      <c r="T55" s="12"/>
      <c r="U55" s="13">
        <v>0</v>
      </c>
      <c r="V55" s="12"/>
      <c r="W55" s="13">
        <v>0</v>
      </c>
      <c r="X55" s="12"/>
      <c r="Y55" s="13">
        <v>0</v>
      </c>
      <c r="Z55" s="12"/>
      <c r="AA55" s="13">
        <v>0</v>
      </c>
      <c r="AB55" s="12"/>
      <c r="AC55" s="13">
        <v>0</v>
      </c>
      <c r="AD55" s="12"/>
      <c r="AE55" s="13">
        <v>12</v>
      </c>
      <c r="AF55" s="2"/>
      <c r="AG55" s="13">
        <v>0</v>
      </c>
      <c r="AH55" s="12"/>
      <c r="AI55" s="13">
        <v>0</v>
      </c>
      <c r="AJ55" s="12"/>
      <c r="AK55" s="13">
        <v>2</v>
      </c>
      <c r="AL55" s="12"/>
      <c r="AM55" s="13">
        <v>0</v>
      </c>
      <c r="AN55" s="12"/>
      <c r="AO55" s="13">
        <v>0</v>
      </c>
      <c r="AP55" s="12"/>
      <c r="AQ55" s="13">
        <v>0</v>
      </c>
      <c r="AR55" s="12"/>
      <c r="AS55" s="13">
        <v>0</v>
      </c>
      <c r="AT55" s="12"/>
      <c r="AU55" s="13">
        <v>0</v>
      </c>
      <c r="AV55" s="2"/>
      <c r="AW55" s="13">
        <v>0</v>
      </c>
      <c r="AX55" s="12"/>
      <c r="AY55" s="13">
        <v>0</v>
      </c>
      <c r="AZ55" s="12"/>
      <c r="BA55" s="13">
        <v>2</v>
      </c>
      <c r="BB55" s="12"/>
      <c r="BC55" s="13">
        <v>0</v>
      </c>
      <c r="BD55" s="12"/>
      <c r="BE55" s="13">
        <v>22</v>
      </c>
      <c r="BF55" s="12"/>
      <c r="BG55" s="13">
        <v>155</v>
      </c>
      <c r="BH55" s="12"/>
      <c r="BI55" s="13">
        <v>0</v>
      </c>
      <c r="BJ55" s="12"/>
      <c r="BK55" s="13">
        <v>0</v>
      </c>
      <c r="BL55" s="2"/>
      <c r="BM55" s="13">
        <v>1</v>
      </c>
      <c r="BN55" s="12"/>
      <c r="BO55" s="13">
        <v>0</v>
      </c>
      <c r="BP55" s="12"/>
      <c r="BQ55" s="13">
        <v>0</v>
      </c>
      <c r="BR55" s="12"/>
      <c r="BS55" s="13">
        <v>0</v>
      </c>
      <c r="BT55" s="12"/>
      <c r="BU55" s="13">
        <v>0</v>
      </c>
      <c r="BV55" s="12"/>
      <c r="BW55" s="13">
        <v>0</v>
      </c>
      <c r="BX55" s="12"/>
      <c r="BY55" s="13">
        <v>0</v>
      </c>
      <c r="BZ55" s="2"/>
      <c r="CA55" s="13">
        <v>0</v>
      </c>
      <c r="CB55" s="12"/>
      <c r="CC55" s="13">
        <v>0</v>
      </c>
      <c r="CD55" s="12">
        <f>2865+97+1008</f>
        <v>3970</v>
      </c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</row>
    <row r="56" spans="1:100" ht="15.75">
      <c r="A56" s="2" t="s">
        <v>50</v>
      </c>
      <c r="B56" s="12">
        <f>SUM(C56:O56)+SUM('2016'!Q56:AE56)+SUM('2016'!AG56:AU56)+SUM('2016'!AW56:BK56)+SUM('2016'!BM56:BY56)+SUM('2016'!CA56:CD56)</f>
        <v>39632</v>
      </c>
      <c r="C56" s="12">
        <v>15749</v>
      </c>
      <c r="D56" s="12"/>
      <c r="E56" s="12">
        <v>18236</v>
      </c>
      <c r="F56" s="12"/>
      <c r="G56" s="12">
        <v>1706</v>
      </c>
      <c r="H56" s="12"/>
      <c r="I56" s="12">
        <v>807</v>
      </c>
      <c r="J56" s="12"/>
      <c r="K56" s="12">
        <v>534</v>
      </c>
      <c r="L56" s="12"/>
      <c r="M56" s="12">
        <v>1034</v>
      </c>
      <c r="N56" s="12"/>
      <c r="O56" s="12">
        <v>205</v>
      </c>
      <c r="P56" s="2"/>
      <c r="Q56" s="12">
        <v>411</v>
      </c>
      <c r="R56" s="12"/>
      <c r="S56" s="13">
        <v>0</v>
      </c>
      <c r="T56" s="12"/>
      <c r="U56" s="13">
        <v>0</v>
      </c>
      <c r="V56" s="12"/>
      <c r="W56" s="13">
        <v>0</v>
      </c>
      <c r="X56" s="12"/>
      <c r="Y56" s="13">
        <v>0</v>
      </c>
      <c r="Z56" s="12"/>
      <c r="AA56" s="13">
        <v>0</v>
      </c>
      <c r="AB56" s="12"/>
      <c r="AC56" s="13">
        <v>0</v>
      </c>
      <c r="AD56" s="12"/>
      <c r="AE56" s="13">
        <v>3</v>
      </c>
      <c r="AF56" s="2"/>
      <c r="AG56" s="13">
        <v>0</v>
      </c>
      <c r="AH56" s="12"/>
      <c r="AI56" s="13">
        <v>0</v>
      </c>
      <c r="AJ56" s="12"/>
      <c r="AK56" s="13">
        <v>0</v>
      </c>
      <c r="AL56" s="12"/>
      <c r="AM56" s="13">
        <v>0</v>
      </c>
      <c r="AN56" s="12"/>
      <c r="AO56" s="13">
        <v>0</v>
      </c>
      <c r="AP56" s="12"/>
      <c r="AQ56" s="13">
        <v>0</v>
      </c>
      <c r="AR56" s="12"/>
      <c r="AS56" s="13">
        <v>0</v>
      </c>
      <c r="AT56" s="12"/>
      <c r="AU56" s="13">
        <v>0</v>
      </c>
      <c r="AV56" s="2"/>
      <c r="AW56" s="13">
        <v>0</v>
      </c>
      <c r="AX56" s="12"/>
      <c r="AY56" s="13">
        <v>0</v>
      </c>
      <c r="AZ56" s="12"/>
      <c r="BA56" s="13">
        <v>0</v>
      </c>
      <c r="BB56" s="12"/>
      <c r="BC56" s="13">
        <v>0</v>
      </c>
      <c r="BD56" s="12"/>
      <c r="BE56" s="13">
        <v>0</v>
      </c>
      <c r="BF56" s="12"/>
      <c r="BG56" s="13">
        <v>76</v>
      </c>
      <c r="BH56" s="12"/>
      <c r="BI56" s="13">
        <v>0</v>
      </c>
      <c r="BJ56" s="12"/>
      <c r="BK56" s="13">
        <v>0</v>
      </c>
      <c r="BL56" s="2"/>
      <c r="BM56" s="13">
        <v>0</v>
      </c>
      <c r="BN56" s="12"/>
      <c r="BO56" s="13">
        <v>0</v>
      </c>
      <c r="BP56" s="12"/>
      <c r="BQ56" s="13">
        <v>0</v>
      </c>
      <c r="BR56" s="12"/>
      <c r="BS56" s="13">
        <v>0</v>
      </c>
      <c r="BT56" s="12"/>
      <c r="BU56" s="13">
        <v>0</v>
      </c>
      <c r="BV56" s="12"/>
      <c r="BW56" s="13">
        <v>0</v>
      </c>
      <c r="BX56" s="12"/>
      <c r="BY56" s="13">
        <v>0</v>
      </c>
      <c r="BZ56" s="2"/>
      <c r="CA56" s="13">
        <v>0</v>
      </c>
      <c r="CB56" s="12"/>
      <c r="CC56" s="13">
        <v>0</v>
      </c>
      <c r="CD56" s="12">
        <f>474+397</f>
        <v>871</v>
      </c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</row>
    <row r="57" spans="1:100" ht="15.75">
      <c r="A57" s="2" t="s">
        <v>51</v>
      </c>
      <c r="B57" s="12">
        <f>SUM(C57:O57)+SUM('2016'!Q57:AE57)+SUM('2016'!AG57:AU57)+SUM('2016'!AW57:BK57)+SUM('2016'!BM57:BY57)+SUM('2016'!CA57:CD57)</f>
        <v>115118</v>
      </c>
      <c r="C57" s="12">
        <v>48503</v>
      </c>
      <c r="D57" s="12"/>
      <c r="E57" s="12">
        <v>48584</v>
      </c>
      <c r="F57" s="12"/>
      <c r="G57" s="12">
        <v>5991</v>
      </c>
      <c r="H57" s="12"/>
      <c r="I57" s="12">
        <v>1825</v>
      </c>
      <c r="J57" s="12"/>
      <c r="K57" s="12">
        <v>1653</v>
      </c>
      <c r="L57" s="12"/>
      <c r="M57" s="12">
        <v>3354</v>
      </c>
      <c r="N57" s="12"/>
      <c r="O57" s="12">
        <v>757</v>
      </c>
      <c r="P57" s="2"/>
      <c r="Q57" s="12">
        <v>1762</v>
      </c>
      <c r="R57" s="12"/>
      <c r="S57" s="13">
        <v>0</v>
      </c>
      <c r="T57" s="12"/>
      <c r="U57" s="13">
        <v>0</v>
      </c>
      <c r="V57" s="12"/>
      <c r="W57" s="13">
        <v>0</v>
      </c>
      <c r="X57" s="12"/>
      <c r="Y57" s="13">
        <v>0</v>
      </c>
      <c r="Z57" s="12"/>
      <c r="AA57" s="13">
        <v>0</v>
      </c>
      <c r="AB57" s="12"/>
      <c r="AC57" s="13">
        <v>0</v>
      </c>
      <c r="AD57" s="12"/>
      <c r="AE57" s="13">
        <v>38</v>
      </c>
      <c r="AF57" s="2"/>
      <c r="AG57" s="13">
        <v>0</v>
      </c>
      <c r="AH57" s="12"/>
      <c r="AI57" s="13">
        <v>0</v>
      </c>
      <c r="AJ57" s="12"/>
      <c r="AK57" s="13">
        <v>0</v>
      </c>
      <c r="AL57" s="12"/>
      <c r="AM57" s="13">
        <v>0</v>
      </c>
      <c r="AN57" s="12"/>
      <c r="AO57" s="13">
        <v>0</v>
      </c>
      <c r="AP57" s="12"/>
      <c r="AQ57" s="13">
        <v>1</v>
      </c>
      <c r="AR57" s="12"/>
      <c r="AS57" s="13">
        <v>1</v>
      </c>
      <c r="AT57" s="12"/>
      <c r="AU57" s="13">
        <v>0</v>
      </c>
      <c r="AV57" s="2"/>
      <c r="AW57" s="13">
        <v>4</v>
      </c>
      <c r="AX57" s="12"/>
      <c r="AY57" s="13">
        <v>5</v>
      </c>
      <c r="AZ57" s="12"/>
      <c r="BA57" s="13">
        <v>1</v>
      </c>
      <c r="BB57" s="12"/>
      <c r="BC57" s="13">
        <v>0</v>
      </c>
      <c r="BD57" s="12"/>
      <c r="BE57" s="13">
        <v>10</v>
      </c>
      <c r="BF57" s="12"/>
      <c r="BG57" s="13">
        <v>330</v>
      </c>
      <c r="BH57" s="12"/>
      <c r="BI57" s="13">
        <v>0</v>
      </c>
      <c r="BJ57" s="12"/>
      <c r="BK57" s="13">
        <v>9</v>
      </c>
      <c r="BL57" s="2"/>
      <c r="BM57" s="13">
        <v>0</v>
      </c>
      <c r="BN57" s="12"/>
      <c r="BO57" s="13">
        <v>0</v>
      </c>
      <c r="BP57" s="12"/>
      <c r="BQ57" s="13">
        <v>0</v>
      </c>
      <c r="BR57" s="12"/>
      <c r="BS57" s="13">
        <v>0</v>
      </c>
      <c r="BT57" s="12"/>
      <c r="BU57" s="13">
        <v>0</v>
      </c>
      <c r="BV57" s="12"/>
      <c r="BW57" s="13">
        <v>0</v>
      </c>
      <c r="BX57" s="12"/>
      <c r="BY57" s="13">
        <v>0</v>
      </c>
      <c r="BZ57" s="2"/>
      <c r="CA57" s="13">
        <v>0</v>
      </c>
      <c r="CB57" s="12"/>
      <c r="CC57" s="13">
        <v>0</v>
      </c>
      <c r="CD57" s="12">
        <f>1024+1266</f>
        <v>2290</v>
      </c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</row>
    <row r="58" spans="1:100" ht="15.75">
      <c r="A58" s="2" t="s">
        <v>52</v>
      </c>
      <c r="B58" s="12">
        <f>SUM(C58:O58)+SUM('2016'!Q58:AE58)+SUM('2016'!AG58:AU58)+SUM('2016'!AW58:BK58)+SUM('2016'!BM58:BY58)+SUM('2016'!CA58:CD58)</f>
        <v>67905</v>
      </c>
      <c r="C58" s="12">
        <v>32072</v>
      </c>
      <c r="D58" s="12"/>
      <c r="E58" s="12">
        <v>25203</v>
      </c>
      <c r="F58" s="12"/>
      <c r="G58" s="12">
        <v>3750</v>
      </c>
      <c r="H58" s="12"/>
      <c r="I58" s="12">
        <v>1127</v>
      </c>
      <c r="J58" s="12"/>
      <c r="K58" s="12">
        <v>1165</v>
      </c>
      <c r="L58" s="12"/>
      <c r="M58" s="12">
        <v>1770</v>
      </c>
      <c r="N58" s="12"/>
      <c r="O58" s="12">
        <v>510</v>
      </c>
      <c r="P58" s="2"/>
      <c r="Q58" s="12">
        <v>854</v>
      </c>
      <c r="R58" s="12"/>
      <c r="S58" s="13">
        <v>0</v>
      </c>
      <c r="T58" s="12"/>
      <c r="U58" s="13">
        <v>0</v>
      </c>
      <c r="V58" s="12"/>
      <c r="W58" s="13">
        <v>0</v>
      </c>
      <c r="X58" s="12"/>
      <c r="Y58" s="13">
        <v>1</v>
      </c>
      <c r="Z58" s="12"/>
      <c r="AA58" s="13">
        <v>0</v>
      </c>
      <c r="AB58" s="12"/>
      <c r="AC58" s="13">
        <v>2</v>
      </c>
      <c r="AD58" s="12"/>
      <c r="AE58" s="13">
        <v>17</v>
      </c>
      <c r="AF58" s="2"/>
      <c r="AG58" s="13">
        <v>1</v>
      </c>
      <c r="AH58" s="12"/>
      <c r="AI58" s="13">
        <v>1</v>
      </c>
      <c r="AJ58" s="12"/>
      <c r="AK58" s="13">
        <v>0</v>
      </c>
      <c r="AL58" s="12"/>
      <c r="AM58" s="13">
        <v>0</v>
      </c>
      <c r="AN58" s="12"/>
      <c r="AO58" s="13">
        <v>1</v>
      </c>
      <c r="AP58" s="12"/>
      <c r="AQ58" s="13">
        <v>1</v>
      </c>
      <c r="AR58" s="12"/>
      <c r="AS58" s="13">
        <v>4</v>
      </c>
      <c r="AT58" s="12"/>
      <c r="AU58" s="13">
        <v>0</v>
      </c>
      <c r="AV58" s="2"/>
      <c r="AW58" s="13">
        <v>1</v>
      </c>
      <c r="AX58" s="12"/>
      <c r="AY58" s="13">
        <v>1</v>
      </c>
      <c r="AZ58" s="12"/>
      <c r="BA58" s="13">
        <v>0</v>
      </c>
      <c r="BB58" s="12"/>
      <c r="BC58" s="13">
        <v>0</v>
      </c>
      <c r="BD58" s="12"/>
      <c r="BE58" s="13">
        <v>4</v>
      </c>
      <c r="BF58" s="12"/>
      <c r="BG58" s="13">
        <v>132</v>
      </c>
      <c r="BH58" s="12"/>
      <c r="BI58" s="13">
        <v>0</v>
      </c>
      <c r="BJ58" s="12"/>
      <c r="BK58" s="13">
        <v>12</v>
      </c>
      <c r="BL58" s="2"/>
      <c r="BM58" s="13">
        <v>5</v>
      </c>
      <c r="BN58" s="12"/>
      <c r="BO58" s="13">
        <v>0</v>
      </c>
      <c r="BP58" s="12"/>
      <c r="BQ58" s="13">
        <v>0</v>
      </c>
      <c r="BR58" s="12"/>
      <c r="BS58" s="13">
        <v>0</v>
      </c>
      <c r="BT58" s="12"/>
      <c r="BU58" s="13">
        <v>0</v>
      </c>
      <c r="BV58" s="12"/>
      <c r="BW58" s="13">
        <v>0</v>
      </c>
      <c r="BX58" s="12"/>
      <c r="BY58" s="13">
        <v>0</v>
      </c>
      <c r="BZ58" s="2"/>
      <c r="CA58" s="13">
        <v>0</v>
      </c>
      <c r="CB58" s="12"/>
      <c r="CC58" s="13">
        <v>0</v>
      </c>
      <c r="CD58" s="12">
        <f>583+42+646</f>
        <v>1271</v>
      </c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</row>
    <row r="59" spans="1:100" ht="15.75">
      <c r="A59" s="2" t="s">
        <v>53</v>
      </c>
      <c r="B59" s="12">
        <f>SUM(C59:O59)+SUM('2016'!Q59:AE59)+SUM('2016'!AG59:AU59)+SUM('2016'!AW59:BK59)+SUM('2016'!BM59:BY59)+SUM('2016'!CA59:CD59)</f>
        <v>14165</v>
      </c>
      <c r="C59" s="12">
        <v>3966</v>
      </c>
      <c r="D59" s="12"/>
      <c r="E59" s="12">
        <v>7705</v>
      </c>
      <c r="F59" s="12"/>
      <c r="G59" s="12">
        <v>1126</v>
      </c>
      <c r="H59" s="12"/>
      <c r="I59" s="12">
        <v>274</v>
      </c>
      <c r="J59" s="12"/>
      <c r="K59" s="12">
        <v>191</v>
      </c>
      <c r="L59" s="12"/>
      <c r="M59" s="12">
        <v>382</v>
      </c>
      <c r="N59" s="12"/>
      <c r="O59" s="12">
        <v>83</v>
      </c>
      <c r="P59" s="2"/>
      <c r="Q59" s="12">
        <v>149</v>
      </c>
      <c r="R59" s="12"/>
      <c r="S59" s="13">
        <v>0</v>
      </c>
      <c r="T59" s="12"/>
      <c r="U59" s="13">
        <v>0</v>
      </c>
      <c r="V59" s="12"/>
      <c r="W59" s="13">
        <v>0</v>
      </c>
      <c r="X59" s="12"/>
      <c r="Y59" s="13">
        <v>4</v>
      </c>
      <c r="Z59" s="12"/>
      <c r="AA59" s="13">
        <v>0</v>
      </c>
      <c r="AB59" s="12"/>
      <c r="AC59" s="13">
        <v>0</v>
      </c>
      <c r="AD59" s="12"/>
      <c r="AE59" s="13">
        <v>8</v>
      </c>
      <c r="AF59" s="2"/>
      <c r="AG59" s="13">
        <v>0</v>
      </c>
      <c r="AH59" s="12"/>
      <c r="AI59" s="13">
        <v>0</v>
      </c>
      <c r="AJ59" s="12"/>
      <c r="AK59" s="13">
        <v>0</v>
      </c>
      <c r="AL59" s="12"/>
      <c r="AM59" s="13">
        <v>0</v>
      </c>
      <c r="AN59" s="12"/>
      <c r="AO59" s="13">
        <v>0</v>
      </c>
      <c r="AP59" s="12"/>
      <c r="AQ59" s="13">
        <v>0</v>
      </c>
      <c r="AR59" s="12"/>
      <c r="AS59" s="13">
        <v>0</v>
      </c>
      <c r="AT59" s="12"/>
      <c r="AU59" s="13">
        <v>0</v>
      </c>
      <c r="AV59" s="2"/>
      <c r="AW59" s="13">
        <v>0</v>
      </c>
      <c r="AX59" s="12"/>
      <c r="AY59" s="13">
        <v>1</v>
      </c>
      <c r="AZ59" s="12"/>
      <c r="BA59" s="13">
        <v>0</v>
      </c>
      <c r="BB59" s="12"/>
      <c r="BC59" s="13">
        <v>0</v>
      </c>
      <c r="BD59" s="12"/>
      <c r="BE59" s="13">
        <v>6</v>
      </c>
      <c r="BF59" s="12"/>
      <c r="BG59" s="13">
        <v>37</v>
      </c>
      <c r="BH59" s="12"/>
      <c r="BI59" s="13">
        <v>0</v>
      </c>
      <c r="BJ59" s="12"/>
      <c r="BK59" s="13">
        <v>0</v>
      </c>
      <c r="BL59" s="2"/>
      <c r="BM59" s="13">
        <v>0</v>
      </c>
      <c r="BN59" s="12"/>
      <c r="BO59" s="13">
        <v>0</v>
      </c>
      <c r="BP59" s="12"/>
      <c r="BQ59" s="13">
        <v>0</v>
      </c>
      <c r="BR59" s="12"/>
      <c r="BS59" s="13">
        <v>0</v>
      </c>
      <c r="BT59" s="12"/>
      <c r="BU59" s="13">
        <v>0</v>
      </c>
      <c r="BV59" s="12"/>
      <c r="BW59" s="13">
        <v>0</v>
      </c>
      <c r="BX59" s="12"/>
      <c r="BY59" s="13">
        <v>0</v>
      </c>
      <c r="BZ59" s="2"/>
      <c r="CA59" s="13">
        <v>0</v>
      </c>
      <c r="CB59" s="12"/>
      <c r="CC59" s="13">
        <v>0</v>
      </c>
      <c r="CD59" s="12">
        <f>111+4+118</f>
        <v>233</v>
      </c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</row>
    <row r="60" spans="1:100" ht="15.75">
      <c r="A60" s="2" t="s">
        <v>54</v>
      </c>
      <c r="B60" s="12">
        <f>SUM(C60:O60)+SUM('2016'!Q60:AE60)+SUM('2016'!AG60:AU60)+SUM('2016'!AW60:BK60)+SUM('2016'!BM60:BY60)+SUM('2016'!CA60:CD60)</f>
        <v>8833</v>
      </c>
      <c r="C60" s="12">
        <v>2817</v>
      </c>
      <c r="D60" s="12"/>
      <c r="E60" s="12">
        <v>4517</v>
      </c>
      <c r="F60" s="12"/>
      <c r="G60" s="12">
        <v>533</v>
      </c>
      <c r="H60" s="12"/>
      <c r="I60" s="12">
        <v>216</v>
      </c>
      <c r="J60" s="12"/>
      <c r="K60" s="12">
        <v>205</v>
      </c>
      <c r="L60" s="12"/>
      <c r="M60" s="12">
        <v>206</v>
      </c>
      <c r="N60" s="12"/>
      <c r="O60" s="12">
        <v>69</v>
      </c>
      <c r="P60" s="2"/>
      <c r="Q60" s="12">
        <v>103</v>
      </c>
      <c r="R60" s="12"/>
      <c r="S60" s="13">
        <v>0</v>
      </c>
      <c r="T60" s="12"/>
      <c r="U60" s="13">
        <v>0</v>
      </c>
      <c r="V60" s="12"/>
      <c r="W60" s="13">
        <v>0</v>
      </c>
      <c r="X60" s="12"/>
      <c r="Y60" s="13">
        <v>0</v>
      </c>
      <c r="Z60" s="12"/>
      <c r="AA60" s="13">
        <v>0</v>
      </c>
      <c r="AB60" s="12"/>
      <c r="AC60" s="13">
        <v>0</v>
      </c>
      <c r="AD60" s="12"/>
      <c r="AE60" s="13">
        <v>3</v>
      </c>
      <c r="AF60" s="2"/>
      <c r="AG60" s="13">
        <v>0</v>
      </c>
      <c r="AH60" s="12"/>
      <c r="AI60" s="13">
        <v>0</v>
      </c>
      <c r="AJ60" s="12"/>
      <c r="AK60" s="13">
        <v>0</v>
      </c>
      <c r="AL60" s="12"/>
      <c r="AM60" s="13">
        <v>0</v>
      </c>
      <c r="AN60" s="12"/>
      <c r="AO60" s="13">
        <v>0</v>
      </c>
      <c r="AP60" s="12"/>
      <c r="AQ60" s="13">
        <v>0</v>
      </c>
      <c r="AR60" s="12"/>
      <c r="AS60" s="13">
        <v>0</v>
      </c>
      <c r="AT60" s="12"/>
      <c r="AU60" s="13">
        <v>0</v>
      </c>
      <c r="AV60" s="2"/>
      <c r="AW60" s="13">
        <v>0</v>
      </c>
      <c r="AX60" s="12"/>
      <c r="AY60" s="13">
        <v>2</v>
      </c>
      <c r="AZ60" s="12"/>
      <c r="BA60" s="13">
        <v>0</v>
      </c>
      <c r="BB60" s="12"/>
      <c r="BC60" s="13">
        <v>0</v>
      </c>
      <c r="BD60" s="12"/>
      <c r="BE60" s="13">
        <v>0</v>
      </c>
      <c r="BF60" s="12"/>
      <c r="BG60" s="13">
        <v>18</v>
      </c>
      <c r="BH60" s="12"/>
      <c r="BI60" s="13">
        <v>1</v>
      </c>
      <c r="BJ60" s="12"/>
      <c r="BK60" s="13">
        <v>0</v>
      </c>
      <c r="BL60" s="2"/>
      <c r="BM60" s="13">
        <v>0</v>
      </c>
      <c r="BN60" s="12"/>
      <c r="BO60" s="13">
        <v>0</v>
      </c>
      <c r="BP60" s="12"/>
      <c r="BQ60" s="13">
        <v>0</v>
      </c>
      <c r="BR60" s="12"/>
      <c r="BS60" s="13">
        <v>0</v>
      </c>
      <c r="BT60" s="12"/>
      <c r="BU60" s="13">
        <v>0</v>
      </c>
      <c r="BV60" s="12"/>
      <c r="BW60" s="13">
        <v>0</v>
      </c>
      <c r="BX60" s="12"/>
      <c r="BY60" s="13">
        <v>0</v>
      </c>
      <c r="BZ60" s="2"/>
      <c r="CA60" s="13">
        <v>0</v>
      </c>
      <c r="CB60" s="12"/>
      <c r="CC60" s="13">
        <v>0</v>
      </c>
      <c r="CD60" s="12">
        <f>59+2+82</f>
        <v>143</v>
      </c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</row>
    <row r="61" spans="1:100" ht="15.75">
      <c r="A61" s="2" t="s">
        <v>55</v>
      </c>
      <c r="B61" s="12">
        <f>SUM(C61:O61)+SUM('2016'!Q61:AE61)+SUM('2016'!AG61:AU61)+SUM('2016'!AW61:BK61)+SUM('2016'!BM61:BY61)+SUM('2016'!CA61:CD61)</f>
        <v>14090</v>
      </c>
      <c r="C61" s="12">
        <v>5350</v>
      </c>
      <c r="D61" s="12"/>
      <c r="E61" s="12">
        <v>6488</v>
      </c>
      <c r="F61" s="12"/>
      <c r="G61" s="12">
        <v>748</v>
      </c>
      <c r="H61" s="12"/>
      <c r="I61" s="12">
        <v>259</v>
      </c>
      <c r="J61" s="12"/>
      <c r="K61" s="12">
        <v>235</v>
      </c>
      <c r="L61" s="12"/>
      <c r="M61" s="12">
        <v>464</v>
      </c>
      <c r="N61" s="12"/>
      <c r="O61" s="12">
        <v>112</v>
      </c>
      <c r="P61" s="2"/>
      <c r="Q61" s="12">
        <v>174</v>
      </c>
      <c r="R61" s="12"/>
      <c r="S61" s="13">
        <v>0</v>
      </c>
      <c r="T61" s="12"/>
      <c r="U61" s="13">
        <v>0</v>
      </c>
      <c r="V61" s="12"/>
      <c r="W61" s="13">
        <v>0</v>
      </c>
      <c r="X61" s="12"/>
      <c r="Y61" s="13">
        <v>0</v>
      </c>
      <c r="Z61" s="12"/>
      <c r="AA61" s="13">
        <v>0</v>
      </c>
      <c r="AB61" s="12"/>
      <c r="AC61" s="13">
        <v>0</v>
      </c>
      <c r="AD61" s="12"/>
      <c r="AE61" s="13">
        <v>3</v>
      </c>
      <c r="AF61" s="2"/>
      <c r="AG61" s="13">
        <v>0</v>
      </c>
      <c r="AH61" s="12"/>
      <c r="AI61" s="13">
        <v>0</v>
      </c>
      <c r="AJ61" s="12"/>
      <c r="AK61" s="13">
        <v>0</v>
      </c>
      <c r="AL61" s="12"/>
      <c r="AM61" s="13">
        <v>0</v>
      </c>
      <c r="AN61" s="12"/>
      <c r="AO61" s="13">
        <v>0</v>
      </c>
      <c r="AP61" s="12"/>
      <c r="AQ61" s="13">
        <v>0</v>
      </c>
      <c r="AR61" s="12"/>
      <c r="AS61" s="13">
        <v>0</v>
      </c>
      <c r="AT61" s="12"/>
      <c r="AU61" s="13">
        <v>0</v>
      </c>
      <c r="AV61" s="2"/>
      <c r="AW61" s="13">
        <v>0</v>
      </c>
      <c r="AX61" s="12"/>
      <c r="AY61" s="13">
        <v>0</v>
      </c>
      <c r="AZ61" s="12"/>
      <c r="BA61" s="13">
        <v>0</v>
      </c>
      <c r="BB61" s="12"/>
      <c r="BC61" s="13">
        <v>0</v>
      </c>
      <c r="BD61" s="12"/>
      <c r="BE61" s="13">
        <v>3</v>
      </c>
      <c r="BF61" s="12"/>
      <c r="BG61" s="13">
        <v>35</v>
      </c>
      <c r="BH61" s="12"/>
      <c r="BI61" s="13">
        <v>0</v>
      </c>
      <c r="BJ61" s="12"/>
      <c r="BK61" s="13">
        <v>0</v>
      </c>
      <c r="BL61" s="2"/>
      <c r="BM61" s="13">
        <v>0</v>
      </c>
      <c r="BN61" s="12"/>
      <c r="BO61" s="13">
        <v>0</v>
      </c>
      <c r="BP61" s="12"/>
      <c r="BQ61" s="13">
        <v>0</v>
      </c>
      <c r="BR61" s="12"/>
      <c r="BS61" s="13">
        <v>0</v>
      </c>
      <c r="BT61" s="12"/>
      <c r="BU61" s="13">
        <v>0</v>
      </c>
      <c r="BV61" s="12"/>
      <c r="BW61" s="13">
        <v>0</v>
      </c>
      <c r="BX61" s="12"/>
      <c r="BY61" s="13">
        <v>0</v>
      </c>
      <c r="BZ61" s="2"/>
      <c r="CA61" s="13">
        <v>0</v>
      </c>
      <c r="CB61" s="12"/>
      <c r="CC61" s="13">
        <v>0</v>
      </c>
      <c r="CD61" s="12">
        <f>104+6+109</f>
        <v>219</v>
      </c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</row>
    <row r="62" spans="1:100" ht="15.75">
      <c r="A62" s="2" t="s">
        <v>56</v>
      </c>
      <c r="B62" s="12">
        <f>SUM(C62:O62)+SUM('2016'!Q62:AE62)+SUM('2016'!AG62:AU62)+SUM('2016'!AW62:BK62)+SUM('2016'!BM62:BY62)+SUM('2016'!CA62:CD62)</f>
        <v>42334</v>
      </c>
      <c r="C62" s="12">
        <v>11982</v>
      </c>
      <c r="D62" s="12"/>
      <c r="E62" s="12">
        <v>24743</v>
      </c>
      <c r="F62" s="12"/>
      <c r="G62" s="12">
        <v>2088</v>
      </c>
      <c r="H62" s="12"/>
      <c r="I62" s="12">
        <v>585</v>
      </c>
      <c r="J62" s="12"/>
      <c r="K62" s="12">
        <v>389</v>
      </c>
      <c r="L62" s="12"/>
      <c r="M62" s="12">
        <v>1167</v>
      </c>
      <c r="N62" s="12"/>
      <c r="O62" s="12">
        <v>155</v>
      </c>
      <c r="P62" s="2"/>
      <c r="Q62" s="12">
        <v>499</v>
      </c>
      <c r="R62" s="12"/>
      <c r="S62" s="13">
        <v>0</v>
      </c>
      <c r="T62" s="12"/>
      <c r="U62" s="13">
        <v>0</v>
      </c>
      <c r="V62" s="12"/>
      <c r="W62" s="13">
        <v>0</v>
      </c>
      <c r="X62" s="12"/>
      <c r="Y62" s="13">
        <v>0</v>
      </c>
      <c r="Z62" s="12"/>
      <c r="AA62" s="13">
        <v>0</v>
      </c>
      <c r="AB62" s="12"/>
      <c r="AC62" s="13">
        <v>0</v>
      </c>
      <c r="AD62" s="12"/>
      <c r="AE62" s="13">
        <v>6</v>
      </c>
      <c r="AF62" s="2"/>
      <c r="AG62" s="13">
        <v>0</v>
      </c>
      <c r="AH62" s="12"/>
      <c r="AI62" s="13">
        <v>0</v>
      </c>
      <c r="AJ62" s="12"/>
      <c r="AK62" s="13">
        <v>0</v>
      </c>
      <c r="AL62" s="12"/>
      <c r="AM62" s="13">
        <v>0</v>
      </c>
      <c r="AN62" s="12"/>
      <c r="AO62" s="13">
        <v>0</v>
      </c>
      <c r="AP62" s="12"/>
      <c r="AQ62" s="13">
        <v>0</v>
      </c>
      <c r="AR62" s="12"/>
      <c r="AS62" s="13">
        <v>1</v>
      </c>
      <c r="AT62" s="12"/>
      <c r="AU62" s="13">
        <v>0</v>
      </c>
      <c r="AV62" s="2"/>
      <c r="AW62" s="13">
        <v>1</v>
      </c>
      <c r="AX62" s="12"/>
      <c r="AY62" s="13">
        <v>1</v>
      </c>
      <c r="AZ62" s="12"/>
      <c r="BA62" s="13">
        <v>0</v>
      </c>
      <c r="BB62" s="12"/>
      <c r="BC62" s="13">
        <v>0</v>
      </c>
      <c r="BD62" s="12"/>
      <c r="BE62" s="13">
        <v>3</v>
      </c>
      <c r="BF62" s="12"/>
      <c r="BG62" s="13">
        <v>91</v>
      </c>
      <c r="BH62" s="12"/>
      <c r="BI62" s="13">
        <v>0</v>
      </c>
      <c r="BJ62" s="12"/>
      <c r="BK62" s="13">
        <v>0</v>
      </c>
      <c r="BL62" s="2"/>
      <c r="BM62" s="13">
        <v>0</v>
      </c>
      <c r="BN62" s="12"/>
      <c r="BO62" s="13">
        <v>0</v>
      </c>
      <c r="BP62" s="12"/>
      <c r="BQ62" s="13">
        <v>0</v>
      </c>
      <c r="BR62" s="12"/>
      <c r="BS62" s="13">
        <v>0</v>
      </c>
      <c r="BT62" s="12"/>
      <c r="BU62" s="13">
        <v>0</v>
      </c>
      <c r="BV62" s="12"/>
      <c r="BW62" s="13">
        <v>0</v>
      </c>
      <c r="BX62" s="12"/>
      <c r="BY62" s="13">
        <v>0</v>
      </c>
      <c r="BZ62" s="2"/>
      <c r="CA62" s="13">
        <v>0</v>
      </c>
      <c r="CB62" s="12"/>
      <c r="CC62" s="13">
        <v>0</v>
      </c>
      <c r="CD62" s="12">
        <f>309+23+291</f>
        <v>623</v>
      </c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</row>
    <row r="63" spans="1:100" ht="15.75">
      <c r="A63" s="2" t="s">
        <v>57</v>
      </c>
      <c r="B63" s="12">
        <f>SUM(C63:O63)+SUM('2016'!Q63:AE63)+SUM('2016'!AG63:AU63)+SUM('2016'!AW63:BK63)+SUM('2016'!BM63:BY63)+SUM('2016'!CA63:CD63)</f>
        <v>686490</v>
      </c>
      <c r="C63" s="12">
        <v>292720</v>
      </c>
      <c r="D63" s="12"/>
      <c r="E63" s="12">
        <v>314639</v>
      </c>
      <c r="F63" s="12"/>
      <c r="G63" s="12">
        <v>35931</v>
      </c>
      <c r="H63" s="12"/>
      <c r="I63" s="12">
        <v>8099</v>
      </c>
      <c r="J63" s="12"/>
      <c r="K63" s="12">
        <v>8001</v>
      </c>
      <c r="L63" s="12"/>
      <c r="M63" s="12">
        <v>9169</v>
      </c>
      <c r="N63" s="12"/>
      <c r="O63" s="12">
        <v>3230</v>
      </c>
      <c r="P63" s="2"/>
      <c r="Q63" s="12">
        <v>4747</v>
      </c>
      <c r="R63" s="12"/>
      <c r="S63" s="13">
        <v>0</v>
      </c>
      <c r="T63" s="12"/>
      <c r="U63" s="13">
        <v>0</v>
      </c>
      <c r="V63" s="12"/>
      <c r="W63" s="13">
        <v>0</v>
      </c>
      <c r="X63" s="12"/>
      <c r="Y63" s="13">
        <v>1</v>
      </c>
      <c r="Z63" s="12"/>
      <c r="AA63" s="13">
        <v>0</v>
      </c>
      <c r="AB63" s="12"/>
      <c r="AC63" s="13">
        <v>0</v>
      </c>
      <c r="AD63" s="12"/>
      <c r="AE63" s="13">
        <v>74</v>
      </c>
      <c r="AF63" s="2"/>
      <c r="AG63" s="13">
        <v>0</v>
      </c>
      <c r="AH63" s="12"/>
      <c r="AI63" s="13">
        <v>0</v>
      </c>
      <c r="AJ63" s="12"/>
      <c r="AK63" s="13">
        <v>2</v>
      </c>
      <c r="AL63" s="12"/>
      <c r="AM63" s="13">
        <v>0</v>
      </c>
      <c r="AN63" s="12"/>
      <c r="AO63" s="13">
        <v>6</v>
      </c>
      <c r="AP63" s="12"/>
      <c r="AQ63" s="13">
        <v>2</v>
      </c>
      <c r="AR63" s="12"/>
      <c r="AS63" s="13">
        <v>6</v>
      </c>
      <c r="AT63" s="12"/>
      <c r="AU63" s="13">
        <v>0</v>
      </c>
      <c r="AV63" s="2"/>
      <c r="AW63" s="13">
        <v>0</v>
      </c>
      <c r="AX63" s="12"/>
      <c r="AY63" s="13">
        <v>5</v>
      </c>
      <c r="AZ63" s="12"/>
      <c r="BA63" s="13">
        <v>5</v>
      </c>
      <c r="BB63" s="12"/>
      <c r="BC63" s="13">
        <v>0</v>
      </c>
      <c r="BD63" s="12"/>
      <c r="BE63" s="13">
        <v>11</v>
      </c>
      <c r="BF63" s="12"/>
      <c r="BG63" s="13">
        <v>509</v>
      </c>
      <c r="BH63" s="12"/>
      <c r="BI63" s="13">
        <v>0</v>
      </c>
      <c r="BJ63" s="12"/>
      <c r="BK63" s="13">
        <v>0</v>
      </c>
      <c r="BL63" s="2"/>
      <c r="BM63" s="13">
        <v>7</v>
      </c>
      <c r="BN63" s="12"/>
      <c r="BO63" s="13">
        <v>0</v>
      </c>
      <c r="BP63" s="12"/>
      <c r="BQ63" s="13">
        <v>0</v>
      </c>
      <c r="BR63" s="12"/>
      <c r="BS63" s="13">
        <v>3</v>
      </c>
      <c r="BT63" s="12"/>
      <c r="BU63" s="13">
        <v>0</v>
      </c>
      <c r="BV63" s="12"/>
      <c r="BW63" s="13">
        <v>0</v>
      </c>
      <c r="BX63" s="12"/>
      <c r="BY63" s="13">
        <v>0</v>
      </c>
      <c r="BZ63" s="2"/>
      <c r="CA63" s="13">
        <v>0</v>
      </c>
      <c r="CB63" s="12"/>
      <c r="CC63" s="13">
        <v>0</v>
      </c>
      <c r="CD63" s="12">
        <f>5028+208+4087</f>
        <v>9323</v>
      </c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</row>
    <row r="64" spans="1:100" ht="15.75">
      <c r="A64" s="2" t="s">
        <v>58</v>
      </c>
      <c r="B64" s="12">
        <f>SUM(C64:O64)+SUM('2016'!Q64:AE64)+SUM('2016'!AG64:AU64)+SUM('2016'!AW64:BK64)+SUM('2016'!BM64:BY64)+SUM('2016'!CA64:CD64)</f>
        <v>30484</v>
      </c>
      <c r="C64" s="12">
        <v>11913</v>
      </c>
      <c r="D64" s="12"/>
      <c r="E64" s="12">
        <v>13929</v>
      </c>
      <c r="F64" s="12"/>
      <c r="G64" s="12">
        <v>2002</v>
      </c>
      <c r="H64" s="12"/>
      <c r="I64" s="12">
        <v>504</v>
      </c>
      <c r="J64" s="12"/>
      <c r="K64" s="12">
        <v>498</v>
      </c>
      <c r="L64" s="12"/>
      <c r="M64" s="12">
        <v>538</v>
      </c>
      <c r="N64" s="12"/>
      <c r="O64" s="12">
        <v>157</v>
      </c>
      <c r="P64" s="2"/>
      <c r="Q64" s="12">
        <v>196</v>
      </c>
      <c r="R64" s="12"/>
      <c r="S64" s="13">
        <v>0</v>
      </c>
      <c r="T64" s="12"/>
      <c r="U64" s="13">
        <v>0</v>
      </c>
      <c r="V64" s="12"/>
      <c r="W64" s="13">
        <v>0</v>
      </c>
      <c r="X64" s="12"/>
      <c r="Y64" s="13">
        <v>0</v>
      </c>
      <c r="Z64" s="12"/>
      <c r="AA64" s="13">
        <v>0</v>
      </c>
      <c r="AB64" s="12"/>
      <c r="AC64" s="13">
        <v>0</v>
      </c>
      <c r="AD64" s="12"/>
      <c r="AE64" s="13">
        <v>4</v>
      </c>
      <c r="AF64" s="2"/>
      <c r="AG64" s="13">
        <v>0</v>
      </c>
      <c r="AH64" s="12"/>
      <c r="AI64" s="13">
        <v>0</v>
      </c>
      <c r="AJ64" s="12"/>
      <c r="AK64" s="13">
        <v>0</v>
      </c>
      <c r="AL64" s="12"/>
      <c r="AM64" s="13">
        <v>0</v>
      </c>
      <c r="AN64" s="12"/>
      <c r="AO64" s="13">
        <v>0</v>
      </c>
      <c r="AP64" s="12"/>
      <c r="AQ64" s="13">
        <v>0</v>
      </c>
      <c r="AR64" s="12"/>
      <c r="AS64" s="13">
        <v>0</v>
      </c>
      <c r="AT64" s="12"/>
      <c r="AU64" s="13">
        <v>0</v>
      </c>
      <c r="AV64" s="2"/>
      <c r="AW64" s="13">
        <v>0</v>
      </c>
      <c r="AX64" s="12"/>
      <c r="AY64" s="13">
        <v>1</v>
      </c>
      <c r="AZ64" s="12"/>
      <c r="BA64" s="13">
        <v>0</v>
      </c>
      <c r="BB64" s="12"/>
      <c r="BC64" s="13">
        <v>0</v>
      </c>
      <c r="BD64" s="12"/>
      <c r="BE64" s="13">
        <v>1</v>
      </c>
      <c r="BF64" s="12"/>
      <c r="BG64" s="13">
        <v>18</v>
      </c>
      <c r="BH64" s="12"/>
      <c r="BI64" s="13">
        <v>0</v>
      </c>
      <c r="BJ64" s="12"/>
      <c r="BK64" s="13">
        <v>0</v>
      </c>
      <c r="BL64" s="2"/>
      <c r="BM64" s="13">
        <v>0</v>
      </c>
      <c r="BN64" s="12"/>
      <c r="BO64" s="13">
        <v>0</v>
      </c>
      <c r="BP64" s="12"/>
      <c r="BQ64" s="13">
        <v>0</v>
      </c>
      <c r="BR64" s="12"/>
      <c r="BS64" s="13">
        <v>0</v>
      </c>
      <c r="BT64" s="12"/>
      <c r="BU64" s="13">
        <v>0</v>
      </c>
      <c r="BV64" s="12"/>
      <c r="BW64" s="13">
        <v>0</v>
      </c>
      <c r="BX64" s="12"/>
      <c r="BY64" s="13">
        <v>0</v>
      </c>
      <c r="BZ64" s="2"/>
      <c r="CA64" s="13">
        <v>0</v>
      </c>
      <c r="CB64" s="12"/>
      <c r="CC64" s="13">
        <v>0</v>
      </c>
      <c r="CD64" s="12">
        <f>502+27+194</f>
        <v>723</v>
      </c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</row>
    <row r="65" spans="1:100" ht="15.75">
      <c r="A65" s="2" t="s">
        <v>59</v>
      </c>
      <c r="B65" s="12">
        <f>SUM(C65:O65)+SUM('2016'!Q65:AE65)+SUM('2016'!AG65:AU65)+SUM('2016'!AW65:BK65)+SUM('2016'!BM65:BY65)+SUM('2016'!CA65:CD65)</f>
        <v>22555</v>
      </c>
      <c r="C65" s="12">
        <v>7123</v>
      </c>
      <c r="D65" s="12"/>
      <c r="E65" s="12">
        <v>12206</v>
      </c>
      <c r="F65" s="12"/>
      <c r="G65" s="12">
        <v>1054</v>
      </c>
      <c r="H65" s="12"/>
      <c r="I65" s="12">
        <v>337</v>
      </c>
      <c r="J65" s="12"/>
      <c r="K65" s="12">
        <v>299</v>
      </c>
      <c r="L65" s="12"/>
      <c r="M65" s="12">
        <v>623</v>
      </c>
      <c r="N65" s="12"/>
      <c r="O65" s="12">
        <v>104</v>
      </c>
      <c r="P65" s="2"/>
      <c r="Q65" s="12">
        <v>307</v>
      </c>
      <c r="R65" s="12"/>
      <c r="S65" s="13">
        <v>0</v>
      </c>
      <c r="T65" s="12"/>
      <c r="U65" s="13">
        <v>0</v>
      </c>
      <c r="V65" s="12"/>
      <c r="W65" s="13">
        <v>0</v>
      </c>
      <c r="X65" s="12"/>
      <c r="Y65" s="13">
        <v>0</v>
      </c>
      <c r="Z65" s="12"/>
      <c r="AA65" s="13">
        <v>0</v>
      </c>
      <c r="AB65" s="12"/>
      <c r="AC65" s="13">
        <v>0</v>
      </c>
      <c r="AD65" s="12"/>
      <c r="AE65" s="13">
        <v>3</v>
      </c>
      <c r="AF65" s="2"/>
      <c r="AG65" s="13">
        <v>0</v>
      </c>
      <c r="AH65" s="12"/>
      <c r="AI65" s="13">
        <v>0</v>
      </c>
      <c r="AJ65" s="12"/>
      <c r="AK65" s="13">
        <v>0</v>
      </c>
      <c r="AL65" s="12"/>
      <c r="AM65" s="13">
        <v>0</v>
      </c>
      <c r="AN65" s="12"/>
      <c r="AO65" s="13">
        <v>0</v>
      </c>
      <c r="AP65" s="12"/>
      <c r="AQ65" s="13">
        <v>0</v>
      </c>
      <c r="AR65" s="12"/>
      <c r="AS65" s="13">
        <v>0</v>
      </c>
      <c r="AT65" s="12"/>
      <c r="AU65" s="13">
        <v>0</v>
      </c>
      <c r="AV65" s="2"/>
      <c r="AW65" s="13">
        <v>0</v>
      </c>
      <c r="AX65" s="12"/>
      <c r="AY65" s="13">
        <v>0</v>
      </c>
      <c r="AZ65" s="12"/>
      <c r="BA65" s="13">
        <v>1</v>
      </c>
      <c r="BB65" s="12"/>
      <c r="BC65" s="13">
        <v>0</v>
      </c>
      <c r="BD65" s="12"/>
      <c r="BE65" s="13">
        <v>0</v>
      </c>
      <c r="BF65" s="12"/>
      <c r="BG65" s="13">
        <v>50</v>
      </c>
      <c r="BH65" s="12"/>
      <c r="BI65" s="13">
        <v>0</v>
      </c>
      <c r="BJ65" s="12"/>
      <c r="BK65" s="13">
        <v>0</v>
      </c>
      <c r="BL65" s="2"/>
      <c r="BM65" s="13">
        <v>0</v>
      </c>
      <c r="BN65" s="12"/>
      <c r="BO65" s="13">
        <v>0</v>
      </c>
      <c r="BP65" s="12"/>
      <c r="BQ65" s="13">
        <v>0</v>
      </c>
      <c r="BR65" s="12"/>
      <c r="BS65" s="13">
        <v>0</v>
      </c>
      <c r="BT65" s="12"/>
      <c r="BU65" s="13">
        <v>0</v>
      </c>
      <c r="BV65" s="12"/>
      <c r="BW65" s="13">
        <v>0</v>
      </c>
      <c r="BX65" s="12"/>
      <c r="BY65" s="13">
        <v>0</v>
      </c>
      <c r="BZ65" s="2"/>
      <c r="CA65" s="13">
        <v>0</v>
      </c>
      <c r="CB65" s="12"/>
      <c r="CC65" s="13">
        <v>0</v>
      </c>
      <c r="CD65" s="12">
        <f>247+9+192</f>
        <v>448</v>
      </c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</row>
    <row r="66" spans="1:100" ht="15.75">
      <c r="A66" s="2" t="s">
        <v>60</v>
      </c>
      <c r="B66" s="12">
        <f>SUM(C66:O66)+SUM('2016'!Q66:AE66)+SUM('2016'!AG66:AU66)+SUM('2016'!AW66:BK66)+SUM('2016'!BM66:BY66)+SUM('2016'!CA66:CD66)</f>
        <v>43039</v>
      </c>
      <c r="C66" s="12">
        <v>26093</v>
      </c>
      <c r="D66" s="12"/>
      <c r="E66" s="12">
        <v>9370</v>
      </c>
      <c r="F66" s="12"/>
      <c r="G66" s="12">
        <v>1001</v>
      </c>
      <c r="H66" s="12"/>
      <c r="I66" s="12">
        <v>1380</v>
      </c>
      <c r="J66" s="12"/>
      <c r="K66" s="12">
        <v>2358</v>
      </c>
      <c r="L66" s="12"/>
      <c r="M66" s="12">
        <v>855</v>
      </c>
      <c r="N66" s="12"/>
      <c r="O66" s="12">
        <v>439</v>
      </c>
      <c r="P66" s="2"/>
      <c r="Q66" s="12">
        <v>538</v>
      </c>
      <c r="R66" s="12"/>
      <c r="S66" s="13">
        <v>0</v>
      </c>
      <c r="T66" s="12"/>
      <c r="U66" s="13">
        <v>0</v>
      </c>
      <c r="V66" s="12"/>
      <c r="W66" s="13">
        <v>0</v>
      </c>
      <c r="X66" s="12"/>
      <c r="Y66" s="13">
        <v>1</v>
      </c>
      <c r="Z66" s="12"/>
      <c r="AA66" s="13">
        <v>0</v>
      </c>
      <c r="AB66" s="12"/>
      <c r="AC66" s="13">
        <v>0</v>
      </c>
      <c r="AD66" s="12"/>
      <c r="AE66" s="13">
        <v>8</v>
      </c>
      <c r="AF66" s="2"/>
      <c r="AG66" s="13">
        <v>0</v>
      </c>
      <c r="AH66" s="12"/>
      <c r="AI66" s="13">
        <v>1</v>
      </c>
      <c r="AJ66" s="12"/>
      <c r="AK66" s="13">
        <v>2</v>
      </c>
      <c r="AL66" s="12"/>
      <c r="AM66" s="13">
        <v>0</v>
      </c>
      <c r="AN66" s="12"/>
      <c r="AO66" s="13">
        <v>2</v>
      </c>
      <c r="AP66" s="12"/>
      <c r="AQ66" s="13">
        <v>0</v>
      </c>
      <c r="AR66" s="12"/>
      <c r="AS66" s="13">
        <v>1</v>
      </c>
      <c r="AT66" s="12"/>
      <c r="AU66" s="13">
        <v>0</v>
      </c>
      <c r="AV66" s="2"/>
      <c r="AW66" s="13">
        <v>0</v>
      </c>
      <c r="AX66" s="12"/>
      <c r="AY66" s="13">
        <v>1</v>
      </c>
      <c r="AZ66" s="12"/>
      <c r="BA66" s="13">
        <v>3</v>
      </c>
      <c r="BB66" s="12"/>
      <c r="BC66" s="13">
        <v>0</v>
      </c>
      <c r="BD66" s="12"/>
      <c r="BE66" s="13">
        <v>3</v>
      </c>
      <c r="BF66" s="12"/>
      <c r="BG66" s="13">
        <v>140</v>
      </c>
      <c r="BH66" s="12"/>
      <c r="BI66" s="13">
        <v>1</v>
      </c>
      <c r="BJ66" s="12"/>
      <c r="BK66" s="13">
        <v>0</v>
      </c>
      <c r="BL66" s="2"/>
      <c r="BM66" s="13">
        <v>0</v>
      </c>
      <c r="BN66" s="12"/>
      <c r="BO66" s="13">
        <v>0</v>
      </c>
      <c r="BP66" s="12"/>
      <c r="BQ66" s="13">
        <v>0</v>
      </c>
      <c r="BR66" s="12"/>
      <c r="BS66" s="13">
        <v>0</v>
      </c>
      <c r="BT66" s="12"/>
      <c r="BU66" s="13">
        <v>2</v>
      </c>
      <c r="BV66" s="12"/>
      <c r="BW66" s="13">
        <v>0</v>
      </c>
      <c r="BX66" s="12"/>
      <c r="BY66" s="13">
        <v>0</v>
      </c>
      <c r="BZ66" s="2"/>
      <c r="CA66" s="13">
        <v>0</v>
      </c>
      <c r="CB66" s="12"/>
      <c r="CC66" s="13">
        <v>0</v>
      </c>
      <c r="CD66" s="12">
        <f>338+23+479</f>
        <v>840</v>
      </c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</row>
    <row r="67" spans="1:100" ht="15.75">
      <c r="A67" s="2" t="s">
        <v>61</v>
      </c>
      <c r="B67" s="12">
        <f>SUM(C67:O67)+SUM('2016'!Q67:AE67)+SUM('2016'!AG67:AU67)+SUM('2016'!AW67:BK67)+SUM('2016'!BM67:BY67)+SUM('2016'!CA67:CD67)</f>
        <v>82948</v>
      </c>
      <c r="C67" s="12">
        <v>38347</v>
      </c>
      <c r="D67" s="12"/>
      <c r="E67" s="12">
        <v>29231</v>
      </c>
      <c r="F67" s="12"/>
      <c r="G67" s="12">
        <v>4775</v>
      </c>
      <c r="H67" s="12"/>
      <c r="I67" s="12">
        <v>2061</v>
      </c>
      <c r="J67" s="12"/>
      <c r="K67" s="12">
        <v>3064</v>
      </c>
      <c r="L67" s="12"/>
      <c r="M67" s="12">
        <v>1497</v>
      </c>
      <c r="N67" s="12"/>
      <c r="O67" s="12">
        <v>690</v>
      </c>
      <c r="P67" s="2"/>
      <c r="Q67" s="12">
        <v>784</v>
      </c>
      <c r="R67" s="12"/>
      <c r="S67" s="13">
        <v>0</v>
      </c>
      <c r="T67" s="12"/>
      <c r="U67" s="13">
        <v>0</v>
      </c>
      <c r="V67" s="12"/>
      <c r="W67" s="13">
        <v>0</v>
      </c>
      <c r="X67" s="12"/>
      <c r="Y67" s="13">
        <v>0</v>
      </c>
      <c r="Z67" s="12"/>
      <c r="AA67" s="13">
        <v>0</v>
      </c>
      <c r="AB67" s="12"/>
      <c r="AC67" s="13">
        <v>0</v>
      </c>
      <c r="AD67" s="12"/>
      <c r="AE67" s="13">
        <v>22</v>
      </c>
      <c r="AF67" s="2"/>
      <c r="AG67" s="13">
        <v>0</v>
      </c>
      <c r="AH67" s="12"/>
      <c r="AI67" s="13">
        <v>1</v>
      </c>
      <c r="AJ67" s="12"/>
      <c r="AK67" s="13">
        <v>0</v>
      </c>
      <c r="AL67" s="12"/>
      <c r="AM67" s="13">
        <v>0</v>
      </c>
      <c r="AN67" s="12"/>
      <c r="AO67" s="13">
        <v>1</v>
      </c>
      <c r="AP67" s="12"/>
      <c r="AQ67" s="13">
        <v>1</v>
      </c>
      <c r="AR67" s="12"/>
      <c r="AS67" s="13">
        <v>0</v>
      </c>
      <c r="AT67" s="12"/>
      <c r="AU67" s="13">
        <v>0</v>
      </c>
      <c r="AV67" s="2"/>
      <c r="AW67" s="13">
        <v>0</v>
      </c>
      <c r="AX67" s="12"/>
      <c r="AY67" s="13">
        <v>4</v>
      </c>
      <c r="AZ67" s="12"/>
      <c r="BA67" s="13">
        <v>1</v>
      </c>
      <c r="BB67" s="12"/>
      <c r="BC67" s="13">
        <v>1</v>
      </c>
      <c r="BD67" s="12"/>
      <c r="BE67" s="13">
        <v>6</v>
      </c>
      <c r="BF67" s="12"/>
      <c r="BG67" s="13">
        <v>110</v>
      </c>
      <c r="BH67" s="12"/>
      <c r="BI67" s="13">
        <v>0</v>
      </c>
      <c r="BJ67" s="12"/>
      <c r="BK67" s="13">
        <v>3</v>
      </c>
      <c r="BL67" s="2"/>
      <c r="BM67" s="13">
        <v>6</v>
      </c>
      <c r="BN67" s="12"/>
      <c r="BO67" s="13">
        <v>0</v>
      </c>
      <c r="BP67" s="12"/>
      <c r="BQ67" s="13">
        <v>0</v>
      </c>
      <c r="BR67" s="12"/>
      <c r="BS67" s="13">
        <v>2</v>
      </c>
      <c r="BT67" s="12"/>
      <c r="BU67" s="13">
        <v>0</v>
      </c>
      <c r="BV67" s="12"/>
      <c r="BW67" s="13">
        <v>0</v>
      </c>
      <c r="BX67" s="12"/>
      <c r="BY67" s="13">
        <v>0</v>
      </c>
      <c r="BZ67" s="2"/>
      <c r="CA67" s="13">
        <v>0</v>
      </c>
      <c r="CB67" s="12"/>
      <c r="CC67" s="13">
        <v>0</v>
      </c>
      <c r="CD67" s="12">
        <f>838+755+748</f>
        <v>2341</v>
      </c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</row>
    <row r="68" spans="1:100" ht="15.75">
      <c r="A68" s="2" t="s">
        <v>62</v>
      </c>
      <c r="B68" s="12">
        <f>SUM(C68:O68)+SUM('2016'!Q68:AE68)+SUM('2016'!AG68:AU68)+SUM('2016'!AW68:BK68)+SUM('2016'!BM68:BY68)+SUM('2016'!CA68:CD68)</f>
        <v>31716</v>
      </c>
      <c r="C68" s="12">
        <v>12461</v>
      </c>
      <c r="D68" s="12"/>
      <c r="E68" s="12">
        <v>14317</v>
      </c>
      <c r="F68" s="12"/>
      <c r="G68" s="12">
        <v>1434</v>
      </c>
      <c r="H68" s="12"/>
      <c r="I68" s="12">
        <v>863</v>
      </c>
      <c r="J68" s="12"/>
      <c r="K68" s="12">
        <v>420</v>
      </c>
      <c r="L68" s="12"/>
      <c r="M68" s="12">
        <v>854</v>
      </c>
      <c r="N68" s="12"/>
      <c r="O68" s="12">
        <v>210</v>
      </c>
      <c r="P68" s="2"/>
      <c r="Q68" s="12">
        <v>401</v>
      </c>
      <c r="R68" s="12"/>
      <c r="S68" s="13">
        <v>0</v>
      </c>
      <c r="T68" s="12"/>
      <c r="U68" s="13">
        <v>0</v>
      </c>
      <c r="V68" s="12"/>
      <c r="W68" s="13">
        <v>0</v>
      </c>
      <c r="X68" s="12"/>
      <c r="Y68" s="13">
        <v>0</v>
      </c>
      <c r="Z68" s="12"/>
      <c r="AA68" s="13">
        <v>0</v>
      </c>
      <c r="AB68" s="12"/>
      <c r="AC68" s="13">
        <v>0</v>
      </c>
      <c r="AD68" s="12"/>
      <c r="AE68" s="13">
        <v>11</v>
      </c>
      <c r="AF68" s="2"/>
      <c r="AG68" s="13">
        <v>0</v>
      </c>
      <c r="AH68" s="12"/>
      <c r="AI68" s="13">
        <v>0</v>
      </c>
      <c r="AJ68" s="12"/>
      <c r="AK68" s="13">
        <v>0</v>
      </c>
      <c r="AL68" s="12"/>
      <c r="AM68" s="13">
        <v>0</v>
      </c>
      <c r="AN68" s="12"/>
      <c r="AO68" s="13">
        <v>0</v>
      </c>
      <c r="AP68" s="12"/>
      <c r="AQ68" s="13">
        <v>0</v>
      </c>
      <c r="AR68" s="12"/>
      <c r="AS68" s="13">
        <v>0</v>
      </c>
      <c r="AT68" s="12"/>
      <c r="AU68" s="13">
        <v>0</v>
      </c>
      <c r="AV68" s="2"/>
      <c r="AW68" s="13">
        <v>2</v>
      </c>
      <c r="AX68" s="12"/>
      <c r="AY68" s="13">
        <v>0</v>
      </c>
      <c r="AZ68" s="12"/>
      <c r="BA68" s="13">
        <v>0</v>
      </c>
      <c r="BB68" s="12"/>
      <c r="BC68" s="13">
        <v>0</v>
      </c>
      <c r="BD68" s="12"/>
      <c r="BE68" s="13">
        <v>4</v>
      </c>
      <c r="BF68" s="12"/>
      <c r="BG68" s="13">
        <v>64</v>
      </c>
      <c r="BH68" s="12"/>
      <c r="BI68" s="13">
        <v>0</v>
      </c>
      <c r="BJ68" s="12"/>
      <c r="BK68" s="13">
        <v>3</v>
      </c>
      <c r="BL68" s="2"/>
      <c r="BM68" s="13">
        <v>0</v>
      </c>
      <c r="BN68" s="12"/>
      <c r="BO68" s="13">
        <v>0</v>
      </c>
      <c r="BP68" s="12"/>
      <c r="BQ68" s="13">
        <v>0</v>
      </c>
      <c r="BR68" s="12"/>
      <c r="BS68" s="13">
        <v>0</v>
      </c>
      <c r="BT68" s="12"/>
      <c r="BU68" s="13">
        <v>0</v>
      </c>
      <c r="BV68" s="12"/>
      <c r="BW68" s="13">
        <v>0</v>
      </c>
      <c r="BX68" s="12"/>
      <c r="BY68" s="13">
        <v>0</v>
      </c>
      <c r="BZ68" s="2"/>
      <c r="CA68" s="13">
        <v>0</v>
      </c>
      <c r="CB68" s="12"/>
      <c r="CC68" s="13">
        <v>0</v>
      </c>
      <c r="CD68" s="12">
        <f>291+17+364</f>
        <v>672</v>
      </c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</row>
    <row r="69" spans="1:100" ht="15.75">
      <c r="A69" s="2" t="s">
        <v>63</v>
      </c>
      <c r="B69" s="12">
        <f>SUM(C69:O69)+SUM('2016'!Q69:AE69)+SUM('2016'!AG69:AU69)+SUM('2016'!AW69:BK69)+SUM('2016'!BM69:BY69)+SUM('2016'!CA69:CD69)</f>
        <v>24773</v>
      </c>
      <c r="C69" s="12">
        <v>8564</v>
      </c>
      <c r="D69" s="12"/>
      <c r="E69" s="12">
        <v>12170</v>
      </c>
      <c r="F69" s="12"/>
      <c r="G69" s="12">
        <v>1440</v>
      </c>
      <c r="H69" s="12"/>
      <c r="I69" s="12">
        <v>578</v>
      </c>
      <c r="J69" s="12"/>
      <c r="K69" s="12">
        <v>373</v>
      </c>
      <c r="L69" s="12"/>
      <c r="M69" s="12">
        <v>644</v>
      </c>
      <c r="N69" s="12"/>
      <c r="O69" s="12">
        <v>161</v>
      </c>
      <c r="P69" s="2"/>
      <c r="Q69" s="12">
        <v>282</v>
      </c>
      <c r="R69" s="12"/>
      <c r="S69" s="13">
        <v>0</v>
      </c>
      <c r="T69" s="12"/>
      <c r="U69" s="13">
        <v>0</v>
      </c>
      <c r="V69" s="12"/>
      <c r="W69" s="13">
        <v>0</v>
      </c>
      <c r="X69" s="12"/>
      <c r="Y69" s="13">
        <v>0</v>
      </c>
      <c r="Z69" s="12"/>
      <c r="AA69" s="13">
        <v>0</v>
      </c>
      <c r="AB69" s="12"/>
      <c r="AC69" s="13">
        <v>0</v>
      </c>
      <c r="AD69" s="12"/>
      <c r="AE69" s="13">
        <v>3</v>
      </c>
      <c r="AF69" s="2"/>
      <c r="AG69" s="13">
        <v>0</v>
      </c>
      <c r="AH69" s="12"/>
      <c r="AI69" s="13">
        <v>0</v>
      </c>
      <c r="AJ69" s="12"/>
      <c r="AK69" s="13">
        <v>0</v>
      </c>
      <c r="AL69" s="12"/>
      <c r="AM69" s="13">
        <v>0</v>
      </c>
      <c r="AN69" s="12"/>
      <c r="AO69" s="13">
        <v>0</v>
      </c>
      <c r="AP69" s="12"/>
      <c r="AQ69" s="13">
        <v>0</v>
      </c>
      <c r="AR69" s="12"/>
      <c r="AS69" s="13">
        <v>2</v>
      </c>
      <c r="AT69" s="12"/>
      <c r="AU69" s="13">
        <v>0</v>
      </c>
      <c r="AV69" s="2"/>
      <c r="AW69" s="13">
        <v>0</v>
      </c>
      <c r="AX69" s="12"/>
      <c r="AY69" s="13">
        <v>0</v>
      </c>
      <c r="AZ69" s="12"/>
      <c r="BA69" s="13">
        <v>1</v>
      </c>
      <c r="BB69" s="12"/>
      <c r="BC69" s="13">
        <v>0</v>
      </c>
      <c r="BD69" s="12"/>
      <c r="BE69" s="13">
        <v>0</v>
      </c>
      <c r="BF69" s="12"/>
      <c r="BG69" s="13">
        <v>73</v>
      </c>
      <c r="BH69" s="12"/>
      <c r="BI69" s="13">
        <v>0</v>
      </c>
      <c r="BJ69" s="12"/>
      <c r="BK69" s="13">
        <v>0</v>
      </c>
      <c r="BL69" s="2"/>
      <c r="BM69" s="13">
        <v>0</v>
      </c>
      <c r="BN69" s="12"/>
      <c r="BO69" s="13">
        <v>0</v>
      </c>
      <c r="BP69" s="12"/>
      <c r="BQ69" s="13">
        <v>0</v>
      </c>
      <c r="BR69" s="12"/>
      <c r="BS69" s="13">
        <v>1</v>
      </c>
      <c r="BT69" s="12"/>
      <c r="BU69" s="13">
        <v>0</v>
      </c>
      <c r="BV69" s="12"/>
      <c r="BW69" s="13">
        <v>0</v>
      </c>
      <c r="BX69" s="12"/>
      <c r="BY69" s="13">
        <v>0</v>
      </c>
      <c r="BZ69" s="2"/>
      <c r="CA69" s="13">
        <v>0</v>
      </c>
      <c r="CB69" s="12"/>
      <c r="CC69" s="13">
        <v>0</v>
      </c>
      <c r="CD69" s="12">
        <f>245+236</f>
        <v>481</v>
      </c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</row>
    <row r="70" spans="1:100" ht="15.75">
      <c r="A70" s="2" t="s">
        <v>64</v>
      </c>
      <c r="B70" s="12">
        <f>SUM(C70:O70)+SUM('2016'!Q70:AE70)+SUM('2016'!AG70:AU70)+SUM('2016'!AW70:BK70)+SUM('2016'!BM70:BY70)+SUM('2016'!CA70:CD70)</f>
        <v>40009</v>
      </c>
      <c r="C70" s="12">
        <v>12728</v>
      </c>
      <c r="D70" s="12"/>
      <c r="E70" s="12">
        <v>20221</v>
      </c>
      <c r="F70" s="12"/>
      <c r="G70" s="12">
        <v>3159</v>
      </c>
      <c r="H70" s="12"/>
      <c r="I70" s="12">
        <v>567</v>
      </c>
      <c r="J70" s="12"/>
      <c r="K70" s="12">
        <v>531</v>
      </c>
      <c r="L70" s="12"/>
      <c r="M70" s="12">
        <v>1391</v>
      </c>
      <c r="N70" s="12"/>
      <c r="O70" s="12">
        <v>214</v>
      </c>
      <c r="P70" s="2"/>
      <c r="Q70" s="12">
        <v>520</v>
      </c>
      <c r="R70" s="12"/>
      <c r="S70" s="13">
        <v>0</v>
      </c>
      <c r="T70" s="12"/>
      <c r="U70" s="13">
        <v>0</v>
      </c>
      <c r="V70" s="12"/>
      <c r="W70" s="13">
        <v>0</v>
      </c>
      <c r="X70" s="12"/>
      <c r="Y70" s="13">
        <v>2</v>
      </c>
      <c r="Z70" s="12"/>
      <c r="AA70" s="13">
        <v>0</v>
      </c>
      <c r="AB70" s="12"/>
      <c r="AC70" s="13">
        <v>0</v>
      </c>
      <c r="AD70" s="12"/>
      <c r="AE70" s="13">
        <v>9</v>
      </c>
      <c r="AF70" s="2"/>
      <c r="AG70" s="13">
        <v>0</v>
      </c>
      <c r="AH70" s="12"/>
      <c r="AI70" s="13">
        <v>0</v>
      </c>
      <c r="AJ70" s="12"/>
      <c r="AK70" s="13">
        <v>0</v>
      </c>
      <c r="AL70" s="12"/>
      <c r="AM70" s="13">
        <v>0</v>
      </c>
      <c r="AN70" s="12"/>
      <c r="AO70" s="13">
        <v>1</v>
      </c>
      <c r="AP70" s="12"/>
      <c r="AQ70" s="13">
        <v>0</v>
      </c>
      <c r="AR70" s="12"/>
      <c r="AS70" s="13">
        <v>6</v>
      </c>
      <c r="AT70" s="12"/>
      <c r="AU70" s="13">
        <v>0</v>
      </c>
      <c r="AV70" s="2"/>
      <c r="AW70" s="13">
        <v>2</v>
      </c>
      <c r="AX70" s="12"/>
      <c r="AY70" s="13">
        <v>9</v>
      </c>
      <c r="AZ70" s="12"/>
      <c r="BA70" s="13">
        <v>0</v>
      </c>
      <c r="BB70" s="12"/>
      <c r="BC70" s="13">
        <v>0</v>
      </c>
      <c r="BD70" s="12"/>
      <c r="BE70" s="13">
        <v>3</v>
      </c>
      <c r="BF70" s="12"/>
      <c r="BG70" s="13">
        <v>116</v>
      </c>
      <c r="BH70" s="12"/>
      <c r="BI70" s="13">
        <v>0</v>
      </c>
      <c r="BJ70" s="12"/>
      <c r="BK70" s="13">
        <v>0</v>
      </c>
      <c r="BL70" s="2"/>
      <c r="BM70" s="13">
        <v>0</v>
      </c>
      <c r="BN70" s="12"/>
      <c r="BO70" s="13">
        <v>0</v>
      </c>
      <c r="BP70" s="12"/>
      <c r="BQ70" s="13">
        <v>0</v>
      </c>
      <c r="BR70" s="12"/>
      <c r="BS70" s="13">
        <v>0</v>
      </c>
      <c r="BT70" s="12"/>
      <c r="BU70" s="13">
        <v>0</v>
      </c>
      <c r="BV70" s="12"/>
      <c r="BW70" s="13">
        <v>0</v>
      </c>
      <c r="BX70" s="12"/>
      <c r="BY70" s="13">
        <v>0</v>
      </c>
      <c r="BZ70" s="2"/>
      <c r="CA70" s="13">
        <v>0</v>
      </c>
      <c r="CB70" s="12"/>
      <c r="CC70" s="13">
        <v>0</v>
      </c>
      <c r="CD70" s="12">
        <f>289+33+208</f>
        <v>530</v>
      </c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</row>
    <row r="71" spans="1:100" ht="15.75">
      <c r="A71" s="2" t="s">
        <v>65</v>
      </c>
      <c r="B71" s="12">
        <f>SUM(C71:O71)+SUM('2016'!Q71:AE71)+SUM('2016'!AG71:AU71)+SUM('2016'!AW71:BK71)+SUM('2016'!BM71:BY71)+SUM('2016'!CA71:CD71)</f>
        <v>424055</v>
      </c>
      <c r="C71" s="12">
        <v>265256</v>
      </c>
      <c r="D71" s="12"/>
      <c r="E71" s="12">
        <v>119658</v>
      </c>
      <c r="F71" s="12"/>
      <c r="G71" s="12">
        <v>11580</v>
      </c>
      <c r="H71" s="12"/>
      <c r="I71" s="12">
        <v>4358</v>
      </c>
      <c r="J71" s="12"/>
      <c r="K71" s="12">
        <v>5658</v>
      </c>
      <c r="L71" s="12"/>
      <c r="M71" s="12">
        <v>4898</v>
      </c>
      <c r="N71" s="12"/>
      <c r="O71" s="12">
        <v>2012</v>
      </c>
      <c r="P71" s="2"/>
      <c r="Q71" s="12">
        <v>3144</v>
      </c>
      <c r="R71" s="12"/>
      <c r="S71" s="13">
        <v>0</v>
      </c>
      <c r="T71" s="12"/>
      <c r="U71" s="13">
        <v>0</v>
      </c>
      <c r="V71" s="12"/>
      <c r="W71" s="13">
        <v>0</v>
      </c>
      <c r="X71" s="12"/>
      <c r="Y71" s="13">
        <v>1</v>
      </c>
      <c r="Z71" s="12"/>
      <c r="AA71" s="13">
        <v>0</v>
      </c>
      <c r="AB71" s="12"/>
      <c r="AC71" s="13">
        <v>1</v>
      </c>
      <c r="AD71" s="12"/>
      <c r="AE71" s="13">
        <v>20</v>
      </c>
      <c r="AF71" s="2"/>
      <c r="AG71" s="13">
        <v>1</v>
      </c>
      <c r="AH71" s="12"/>
      <c r="AI71" s="13">
        <v>0</v>
      </c>
      <c r="AJ71" s="12"/>
      <c r="AK71" s="13">
        <v>2</v>
      </c>
      <c r="AL71" s="12"/>
      <c r="AM71" s="13">
        <v>0</v>
      </c>
      <c r="AN71" s="12"/>
      <c r="AO71" s="13">
        <v>4</v>
      </c>
      <c r="AP71" s="12"/>
      <c r="AQ71" s="13">
        <v>0</v>
      </c>
      <c r="AR71" s="12"/>
      <c r="AS71" s="13">
        <v>2</v>
      </c>
      <c r="AT71" s="12"/>
      <c r="AU71" s="13">
        <v>0</v>
      </c>
      <c r="AV71" s="2"/>
      <c r="AW71" s="13">
        <v>2</v>
      </c>
      <c r="AX71" s="12"/>
      <c r="AY71" s="13">
        <v>4</v>
      </c>
      <c r="AZ71" s="12"/>
      <c r="BA71" s="13">
        <v>10</v>
      </c>
      <c r="BB71" s="12"/>
      <c r="BC71" s="13">
        <v>0</v>
      </c>
      <c r="BD71" s="12"/>
      <c r="BE71" s="13">
        <v>24</v>
      </c>
      <c r="BF71" s="12"/>
      <c r="BG71" s="13">
        <v>534</v>
      </c>
      <c r="BH71" s="12"/>
      <c r="BI71" s="13">
        <v>2</v>
      </c>
      <c r="BJ71" s="12"/>
      <c r="BK71" s="13">
        <v>1</v>
      </c>
      <c r="BL71" s="2"/>
      <c r="BM71" s="13">
        <v>6</v>
      </c>
      <c r="BN71" s="12"/>
      <c r="BO71" s="13">
        <v>0</v>
      </c>
      <c r="BP71" s="12"/>
      <c r="BQ71" s="13">
        <v>0</v>
      </c>
      <c r="BR71" s="12"/>
      <c r="BS71" s="13">
        <v>2</v>
      </c>
      <c r="BT71" s="12"/>
      <c r="BU71" s="13">
        <v>0</v>
      </c>
      <c r="BV71" s="12"/>
      <c r="BW71" s="13">
        <v>0</v>
      </c>
      <c r="BX71" s="12"/>
      <c r="BY71" s="13">
        <v>0</v>
      </c>
      <c r="BZ71" s="2"/>
      <c r="CA71" s="13">
        <v>0</v>
      </c>
      <c r="CB71" s="12"/>
      <c r="CC71" s="13">
        <v>0</v>
      </c>
      <c r="CD71" s="12">
        <f>3400+3475</f>
        <v>6875</v>
      </c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</row>
    <row r="72" spans="1:100" ht="15.75">
      <c r="A72" s="2" t="s">
        <v>66</v>
      </c>
      <c r="B72" s="12">
        <f>SUM(C72:O72)+SUM('2016'!Q72:AE72)+SUM('2016'!AG72:AU72)+SUM('2016'!AW72:BK72)+SUM('2016'!BM72:BY72)+SUM('2016'!CA72:CD72)</f>
        <v>17501</v>
      </c>
      <c r="C72" s="12">
        <v>3716</v>
      </c>
      <c r="D72" s="12"/>
      <c r="E72" s="12">
        <v>10928</v>
      </c>
      <c r="F72" s="12"/>
      <c r="G72" s="12">
        <v>1514</v>
      </c>
      <c r="H72" s="12"/>
      <c r="I72" s="12">
        <v>180</v>
      </c>
      <c r="J72" s="12"/>
      <c r="K72" s="12">
        <v>134</v>
      </c>
      <c r="L72" s="12"/>
      <c r="M72" s="12">
        <v>474</v>
      </c>
      <c r="N72" s="12"/>
      <c r="O72" s="12">
        <v>54</v>
      </c>
      <c r="P72" s="2"/>
      <c r="Q72" s="12">
        <v>199</v>
      </c>
      <c r="R72" s="12"/>
      <c r="S72" s="13">
        <v>0</v>
      </c>
      <c r="T72" s="12"/>
      <c r="U72" s="13">
        <v>0</v>
      </c>
      <c r="V72" s="12"/>
      <c r="W72" s="13">
        <v>0</v>
      </c>
      <c r="X72" s="12"/>
      <c r="Y72" s="13">
        <v>0</v>
      </c>
      <c r="Z72" s="12"/>
      <c r="AA72" s="13">
        <v>0</v>
      </c>
      <c r="AB72" s="12"/>
      <c r="AC72" s="13">
        <v>0</v>
      </c>
      <c r="AD72" s="12"/>
      <c r="AE72" s="13">
        <v>4</v>
      </c>
      <c r="AF72" s="2"/>
      <c r="AG72" s="13">
        <v>0</v>
      </c>
      <c r="AH72" s="12"/>
      <c r="AI72" s="13">
        <v>0</v>
      </c>
      <c r="AJ72" s="12"/>
      <c r="AK72" s="13">
        <v>1</v>
      </c>
      <c r="AL72" s="12"/>
      <c r="AM72" s="13">
        <v>0</v>
      </c>
      <c r="AN72" s="12"/>
      <c r="AO72" s="13">
        <v>0</v>
      </c>
      <c r="AP72" s="12"/>
      <c r="AQ72" s="13">
        <v>0</v>
      </c>
      <c r="AR72" s="12"/>
      <c r="AS72" s="13">
        <v>0</v>
      </c>
      <c r="AT72" s="12"/>
      <c r="AU72" s="13">
        <v>0</v>
      </c>
      <c r="AV72" s="2"/>
      <c r="AW72" s="13">
        <v>0</v>
      </c>
      <c r="AX72" s="12"/>
      <c r="AY72" s="13">
        <v>0</v>
      </c>
      <c r="AZ72" s="12"/>
      <c r="BA72" s="13">
        <v>0</v>
      </c>
      <c r="BB72" s="12"/>
      <c r="BC72" s="13">
        <v>0</v>
      </c>
      <c r="BD72" s="12"/>
      <c r="BE72" s="13">
        <v>0</v>
      </c>
      <c r="BF72" s="12"/>
      <c r="BG72" s="13">
        <v>30</v>
      </c>
      <c r="BH72" s="12"/>
      <c r="BI72" s="13">
        <v>0</v>
      </c>
      <c r="BJ72" s="12"/>
      <c r="BK72" s="13">
        <v>0</v>
      </c>
      <c r="BL72" s="2"/>
      <c r="BM72" s="13">
        <v>0</v>
      </c>
      <c r="BN72" s="12"/>
      <c r="BO72" s="13">
        <v>0</v>
      </c>
      <c r="BP72" s="12"/>
      <c r="BQ72" s="13">
        <v>0</v>
      </c>
      <c r="BR72" s="12"/>
      <c r="BS72" s="13">
        <v>0</v>
      </c>
      <c r="BT72" s="12"/>
      <c r="BU72" s="13">
        <v>0</v>
      </c>
      <c r="BV72" s="12"/>
      <c r="BW72" s="13">
        <v>0</v>
      </c>
      <c r="BX72" s="12"/>
      <c r="BY72" s="13">
        <v>0</v>
      </c>
      <c r="BZ72" s="2"/>
      <c r="CA72" s="13">
        <v>0</v>
      </c>
      <c r="CB72" s="12"/>
      <c r="CC72" s="13">
        <v>0</v>
      </c>
      <c r="CD72" s="12">
        <f>183+20+64</f>
        <v>267</v>
      </c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</row>
    <row r="73" spans="1:100" ht="15.75">
      <c r="A73" s="2" t="s">
        <v>67</v>
      </c>
      <c r="B73" s="12">
        <f>SUM(C73:O73)+SUM('2016'!Q73:AE73)+SUM('2016'!AG73:AU73)+SUM('2016'!AW73:BK73)+SUM('2016'!BM73:BY73)+SUM('2016'!CA73:CD73)</f>
        <v>10221</v>
      </c>
      <c r="C73" s="12">
        <v>3473</v>
      </c>
      <c r="D73" s="12"/>
      <c r="E73" s="12">
        <v>5089</v>
      </c>
      <c r="F73" s="12"/>
      <c r="G73" s="12">
        <v>571</v>
      </c>
      <c r="H73" s="12"/>
      <c r="I73" s="12">
        <v>146</v>
      </c>
      <c r="J73" s="12"/>
      <c r="K73" s="12">
        <v>126</v>
      </c>
      <c r="L73" s="12"/>
      <c r="M73" s="12">
        <v>345</v>
      </c>
      <c r="N73" s="12"/>
      <c r="O73" s="12">
        <v>60</v>
      </c>
      <c r="P73" s="2"/>
      <c r="Q73" s="12">
        <v>149</v>
      </c>
      <c r="R73" s="12"/>
      <c r="S73" s="13">
        <v>0</v>
      </c>
      <c r="T73" s="12"/>
      <c r="U73" s="13">
        <v>0</v>
      </c>
      <c r="V73" s="12"/>
      <c r="W73" s="13">
        <v>0</v>
      </c>
      <c r="X73" s="12"/>
      <c r="Y73" s="13">
        <v>1</v>
      </c>
      <c r="Z73" s="12"/>
      <c r="AA73" s="13">
        <v>0</v>
      </c>
      <c r="AB73" s="12"/>
      <c r="AC73" s="13">
        <v>0</v>
      </c>
      <c r="AD73" s="12"/>
      <c r="AE73" s="13">
        <v>5</v>
      </c>
      <c r="AF73" s="2"/>
      <c r="AG73" s="13">
        <v>0</v>
      </c>
      <c r="AH73" s="12"/>
      <c r="AI73" s="13">
        <v>0</v>
      </c>
      <c r="AJ73" s="12"/>
      <c r="AK73" s="13">
        <v>0</v>
      </c>
      <c r="AL73" s="12"/>
      <c r="AM73" s="13">
        <v>0</v>
      </c>
      <c r="AN73" s="12"/>
      <c r="AO73" s="13">
        <v>0</v>
      </c>
      <c r="AP73" s="12"/>
      <c r="AQ73" s="13">
        <v>0</v>
      </c>
      <c r="AR73" s="12"/>
      <c r="AS73" s="13">
        <v>1</v>
      </c>
      <c r="AT73" s="12"/>
      <c r="AU73" s="13">
        <v>0</v>
      </c>
      <c r="AV73" s="2"/>
      <c r="AW73" s="13">
        <v>0</v>
      </c>
      <c r="AX73" s="12"/>
      <c r="AY73" s="13">
        <v>0</v>
      </c>
      <c r="AZ73" s="12"/>
      <c r="BA73" s="13">
        <v>0</v>
      </c>
      <c r="BB73" s="12"/>
      <c r="BC73" s="13">
        <v>0</v>
      </c>
      <c r="BD73" s="12"/>
      <c r="BE73" s="13">
        <v>0</v>
      </c>
      <c r="BF73" s="12"/>
      <c r="BG73" s="13">
        <v>27</v>
      </c>
      <c r="BH73" s="12"/>
      <c r="BI73" s="13">
        <v>0</v>
      </c>
      <c r="BJ73" s="12"/>
      <c r="BK73" s="13">
        <v>0</v>
      </c>
      <c r="BL73" s="2"/>
      <c r="BM73" s="13">
        <v>0</v>
      </c>
      <c r="BN73" s="12"/>
      <c r="BO73" s="13">
        <v>0</v>
      </c>
      <c r="BP73" s="12"/>
      <c r="BQ73" s="13">
        <v>0</v>
      </c>
      <c r="BR73" s="12"/>
      <c r="BS73" s="13">
        <v>0</v>
      </c>
      <c r="BT73" s="12"/>
      <c r="BU73" s="13">
        <v>0</v>
      </c>
      <c r="BV73" s="12"/>
      <c r="BW73" s="13">
        <v>0</v>
      </c>
      <c r="BX73" s="12"/>
      <c r="BY73" s="13">
        <v>0</v>
      </c>
      <c r="BZ73" s="2"/>
      <c r="CA73" s="13">
        <v>0</v>
      </c>
      <c r="CB73" s="12"/>
      <c r="CC73" s="13">
        <v>1</v>
      </c>
      <c r="CD73" s="12">
        <f>152+3+72</f>
        <v>227</v>
      </c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</row>
    <row r="74" spans="1:100" ht="15.75">
      <c r="A74" s="4"/>
      <c r="B74" s="14"/>
      <c r="C74" s="14"/>
      <c r="D74" s="14"/>
      <c r="E74" s="14"/>
      <c r="F74" s="14"/>
      <c r="G74" s="14"/>
      <c r="H74" s="14"/>
      <c r="I74" s="15"/>
      <c r="J74" s="15"/>
      <c r="K74" s="15"/>
      <c r="L74" s="15"/>
      <c r="M74" s="15"/>
      <c r="N74" s="15"/>
      <c r="O74" s="15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</row>
    <row r="75" spans="1:100" ht="15.75">
      <c r="A75" s="2" t="s">
        <v>70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</row>
    <row r="76" spans="1:10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</row>
    <row r="77" spans="1:100" ht="15.75">
      <c r="A77" s="42" t="s">
        <v>105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</row>
    <row r="78" spans="1:10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</row>
  </sheetData>
  <sheetProtection/>
  <hyperlinks>
    <hyperlink ref="A77" r:id="rId1" display="SOURCE: New York State Board of Elections; www.elections.ny.gov (last viewed January 9, 2017)."/>
  </hyperlinks>
  <printOptions/>
  <pageMargins left="0.75" right="0.75" top="1" bottom="1" header="0.5" footer="0.5"/>
  <pageSetup fitToHeight="2" fitToWidth="1" horizontalDpi="600" verticalDpi="600" orientation="landscape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8.77734375" style="0" customWidth="1"/>
    <col min="3" max="3" width="10.5546875" style="0" customWidth="1"/>
    <col min="4" max="4" width="1.77734375" style="0" customWidth="1"/>
    <col min="6" max="6" width="1.77734375" style="0" customWidth="1"/>
    <col min="8" max="8" width="1.77734375" style="0" customWidth="1"/>
    <col min="10" max="10" width="1.77734375" style="0" customWidth="1"/>
    <col min="12" max="12" width="1.77734375" style="0" customWidth="1"/>
    <col min="14" max="14" width="1.77734375" style="0" customWidth="1"/>
    <col min="16" max="16" width="1.77734375" style="0" customWidth="1"/>
    <col min="17" max="17" width="10.3359375" style="0" customWidth="1"/>
    <col min="18" max="18" width="1.77734375" style="0" customWidth="1"/>
    <col min="20" max="20" width="1.77734375" style="0" customWidth="1"/>
    <col min="22" max="22" width="1.77734375" style="0" customWidth="1"/>
    <col min="23" max="23" width="9.6640625" style="0" customWidth="1"/>
    <col min="24" max="24" width="1.77734375" style="0" customWidth="1"/>
    <col min="26" max="26" width="1.77734375" style="0" customWidth="1"/>
    <col min="28" max="28" width="1.77734375" style="0" customWidth="1"/>
    <col min="30" max="30" width="1.77734375" style="0" customWidth="1"/>
    <col min="32" max="32" width="1.77734375" style="0" customWidth="1"/>
    <col min="34" max="34" width="1.77734375" style="0" customWidth="1"/>
    <col min="36" max="36" width="1.77734375" style="0" customWidth="1"/>
  </cols>
  <sheetData>
    <row r="1" spans="1:54" ht="20.25">
      <c r="A1" s="30" t="s">
        <v>0</v>
      </c>
      <c r="B1" s="24"/>
      <c r="C1" s="24"/>
      <c r="D1" s="24"/>
      <c r="E1" s="24"/>
      <c r="F1" s="24"/>
      <c r="G1" s="25"/>
      <c r="H1" s="24"/>
      <c r="I1" s="25"/>
      <c r="J1" s="24"/>
      <c r="K1" s="24"/>
      <c r="L1" s="24"/>
      <c r="M1" s="2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0.25">
      <c r="A2" s="31" t="s">
        <v>201</v>
      </c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9.25">
      <c r="A4" s="39"/>
      <c r="B4" s="40"/>
      <c r="C4" s="41" t="s">
        <v>131</v>
      </c>
      <c r="D4" s="40"/>
      <c r="E4" s="41" t="s">
        <v>132</v>
      </c>
      <c r="F4" s="40"/>
      <c r="G4" s="41" t="s">
        <v>132</v>
      </c>
      <c r="H4" s="40"/>
      <c r="I4" s="41" t="s">
        <v>131</v>
      </c>
      <c r="J4" s="40"/>
      <c r="K4" s="41" t="s">
        <v>133</v>
      </c>
      <c r="L4" s="40"/>
      <c r="M4" s="41" t="s">
        <v>134</v>
      </c>
      <c r="N4" s="40"/>
      <c r="O4" s="22" t="s">
        <v>135</v>
      </c>
      <c r="P4" s="20"/>
      <c r="Q4" s="22" t="s">
        <v>136</v>
      </c>
      <c r="R4" s="21"/>
      <c r="S4" s="23" t="s">
        <v>117</v>
      </c>
      <c r="T4" s="21"/>
      <c r="U4" s="23" t="s">
        <v>118</v>
      </c>
      <c r="V4" s="21"/>
      <c r="W4" s="23" t="s">
        <v>119</v>
      </c>
      <c r="X4" s="21"/>
      <c r="Y4" s="23" t="s">
        <v>120</v>
      </c>
      <c r="Z4" s="21"/>
      <c r="AA4" s="23" t="s">
        <v>121</v>
      </c>
      <c r="AB4" s="21"/>
      <c r="AC4" s="23" t="s">
        <v>86</v>
      </c>
      <c r="AD4" s="20"/>
      <c r="AE4" s="23" t="s">
        <v>123</v>
      </c>
      <c r="AF4" s="21"/>
      <c r="AG4" s="23" t="s">
        <v>124</v>
      </c>
      <c r="AH4" s="21"/>
      <c r="AI4" s="23" t="s">
        <v>125</v>
      </c>
      <c r="AJ4" s="21"/>
      <c r="AK4" s="23" t="s">
        <v>126</v>
      </c>
      <c r="AL4" s="21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57.75">
      <c r="A5" s="36" t="s">
        <v>1</v>
      </c>
      <c r="B5" s="19" t="s">
        <v>108</v>
      </c>
      <c r="C5" s="37" t="s">
        <v>68</v>
      </c>
      <c r="D5" s="37"/>
      <c r="E5" s="37" t="s">
        <v>2</v>
      </c>
      <c r="F5" s="37"/>
      <c r="G5" s="37" t="s">
        <v>71</v>
      </c>
      <c r="H5" s="37"/>
      <c r="I5" s="33" t="s">
        <v>109</v>
      </c>
      <c r="J5" s="37"/>
      <c r="K5" s="37" t="s">
        <v>72</v>
      </c>
      <c r="L5" s="37"/>
      <c r="M5" s="37" t="s">
        <v>69</v>
      </c>
      <c r="N5" s="37"/>
      <c r="O5" s="38" t="s">
        <v>128</v>
      </c>
      <c r="P5" s="11"/>
      <c r="Q5" s="19" t="s">
        <v>129</v>
      </c>
      <c r="R5" s="7"/>
      <c r="S5" s="19" t="s">
        <v>130</v>
      </c>
      <c r="T5" s="7"/>
      <c r="U5" s="19" t="s">
        <v>130</v>
      </c>
      <c r="V5" s="7"/>
      <c r="W5" s="19" t="s">
        <v>130</v>
      </c>
      <c r="X5" s="7"/>
      <c r="Y5" s="19" t="s">
        <v>130</v>
      </c>
      <c r="Z5" s="7"/>
      <c r="AA5" s="19" t="s">
        <v>130</v>
      </c>
      <c r="AB5" s="7"/>
      <c r="AC5" s="19" t="s">
        <v>130</v>
      </c>
      <c r="AD5" s="11"/>
      <c r="AE5" s="19" t="s">
        <v>130</v>
      </c>
      <c r="AF5" s="7"/>
      <c r="AG5" s="19" t="s">
        <v>130</v>
      </c>
      <c r="AH5" s="7"/>
      <c r="AI5" s="19" t="s">
        <v>130</v>
      </c>
      <c r="AJ5" s="7"/>
      <c r="AK5" s="19" t="s">
        <v>130</v>
      </c>
      <c r="AL5" s="19" t="s">
        <v>112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"/>
      <c r="O6" s="28"/>
      <c r="P6" s="34"/>
      <c r="Q6" s="2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5"/>
      <c r="BB6" s="2"/>
    </row>
    <row r="7" spans="1:54" ht="15.75">
      <c r="A7" s="24" t="s">
        <v>3</v>
      </c>
      <c r="B7" s="29">
        <v>7135322</v>
      </c>
      <c r="C7" s="29">
        <v>4337622</v>
      </c>
      <c r="D7" s="29"/>
      <c r="E7" s="29">
        <v>2228060</v>
      </c>
      <c r="F7" s="29"/>
      <c r="G7" s="29">
        <v>262371</v>
      </c>
      <c r="H7" s="29"/>
      <c r="I7" s="29">
        <v>148119</v>
      </c>
      <c r="J7" s="29"/>
      <c r="K7" s="29">
        <v>39982</v>
      </c>
      <c r="L7" s="29"/>
      <c r="M7" s="29">
        <v>47256</v>
      </c>
      <c r="N7" s="2"/>
      <c r="O7" s="12">
        <f>+O9+O16</f>
        <v>2050</v>
      </c>
      <c r="P7" s="2"/>
      <c r="Q7" s="12">
        <f>+Q9+Q16</f>
        <v>6274</v>
      </c>
      <c r="R7" s="2"/>
      <c r="S7" s="12">
        <f>+S9+S16</f>
        <v>217</v>
      </c>
      <c r="T7" s="2"/>
      <c r="U7" s="13">
        <v>0</v>
      </c>
      <c r="V7" s="2"/>
      <c r="W7" s="13">
        <v>0</v>
      </c>
      <c r="X7" s="2"/>
      <c r="Y7" s="12">
        <f>+Y9+Y16</f>
        <v>34</v>
      </c>
      <c r="Z7" s="2"/>
      <c r="AA7" s="12">
        <f>+AA9+AA16</f>
        <v>27</v>
      </c>
      <c r="AB7" s="2"/>
      <c r="AC7" s="12">
        <f>+AC9+AC16</f>
        <v>34</v>
      </c>
      <c r="AD7" s="2"/>
      <c r="AE7" s="13">
        <f>+AE9+AE16</f>
        <v>6</v>
      </c>
      <c r="AF7" s="12"/>
      <c r="AG7" s="13">
        <f>+AG9+AG16</f>
        <v>12</v>
      </c>
      <c r="AH7" s="12"/>
      <c r="AI7" s="13">
        <v>0</v>
      </c>
      <c r="AJ7" s="12"/>
      <c r="AK7" s="12">
        <f>+AK16+AK9</f>
        <v>19</v>
      </c>
      <c r="AL7" s="12">
        <f>+AL9+AL16</f>
        <v>63239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.75">
      <c r="A8" s="2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2"/>
      <c r="AF8" s="12"/>
      <c r="AG8" s="12"/>
      <c r="AH8" s="12"/>
      <c r="AI8" s="12"/>
      <c r="AJ8" s="12"/>
      <c r="AK8" s="12"/>
      <c r="AL8" s="1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.75">
      <c r="A9" s="24" t="s">
        <v>4</v>
      </c>
      <c r="B9" s="29">
        <v>2474195</v>
      </c>
      <c r="C9" s="29">
        <v>1945875</v>
      </c>
      <c r="D9" s="29"/>
      <c r="E9" s="29">
        <v>401479</v>
      </c>
      <c r="F9" s="29"/>
      <c r="G9" s="29">
        <v>35410</v>
      </c>
      <c r="H9" s="29"/>
      <c r="I9" s="29">
        <v>49366</v>
      </c>
      <c r="J9" s="29"/>
      <c r="K9" s="29">
        <v>12029</v>
      </c>
      <c r="L9" s="29"/>
      <c r="M9" s="29">
        <v>9486</v>
      </c>
      <c r="N9" s="2"/>
      <c r="O9" s="12">
        <f>SUM(O10:O14)</f>
        <v>783</v>
      </c>
      <c r="P9" s="2"/>
      <c r="Q9" s="12">
        <f>SUM(Q10:Q14)</f>
        <v>878</v>
      </c>
      <c r="R9" s="2"/>
      <c r="S9" s="12">
        <f>SUM(S10:S14)</f>
        <v>151</v>
      </c>
      <c r="T9" s="2"/>
      <c r="U9" s="13">
        <v>0</v>
      </c>
      <c r="V9" s="2"/>
      <c r="W9" s="13">
        <v>0</v>
      </c>
      <c r="X9" s="2"/>
      <c r="Y9" s="12">
        <f>SUM(Y10:Y14)</f>
        <v>31</v>
      </c>
      <c r="Z9" s="2"/>
      <c r="AA9" s="12">
        <f>SUM(AA10:AA14)</f>
        <v>23</v>
      </c>
      <c r="AB9" s="2"/>
      <c r="AC9" s="13">
        <f>SUM(AC10:AC14)</f>
        <v>1</v>
      </c>
      <c r="AD9" s="2"/>
      <c r="AE9" s="13">
        <f>SUM(AE10:AE14)</f>
        <v>3</v>
      </c>
      <c r="AF9" s="12"/>
      <c r="AG9" s="13">
        <f>SUM(AG10:AG14)</f>
        <v>3</v>
      </c>
      <c r="AH9" s="12"/>
      <c r="AI9" s="13">
        <v>0</v>
      </c>
      <c r="AJ9" s="12"/>
      <c r="AK9" s="12">
        <f>SUM(AK10:AK14)</f>
        <v>12</v>
      </c>
      <c r="AL9" s="12">
        <f>SUM(AL10:AL14)</f>
        <v>18665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.75">
      <c r="A10" s="24" t="s">
        <v>5</v>
      </c>
      <c r="B10" s="29">
        <v>373772</v>
      </c>
      <c r="C10" s="29">
        <v>334642</v>
      </c>
      <c r="D10" s="29"/>
      <c r="E10" s="29">
        <v>26682</v>
      </c>
      <c r="F10" s="29"/>
      <c r="G10" s="29">
        <v>3285</v>
      </c>
      <c r="H10" s="29"/>
      <c r="I10" s="29">
        <v>4569</v>
      </c>
      <c r="J10" s="29"/>
      <c r="K10" s="29">
        <v>774</v>
      </c>
      <c r="L10" s="29"/>
      <c r="M10" s="29">
        <v>608</v>
      </c>
      <c r="N10" s="2"/>
      <c r="O10" s="12">
        <v>105</v>
      </c>
      <c r="P10" s="12"/>
      <c r="Q10" s="12">
        <v>122</v>
      </c>
      <c r="R10" s="12"/>
      <c r="S10" s="12">
        <v>6</v>
      </c>
      <c r="T10" s="12"/>
      <c r="U10" s="13">
        <v>0</v>
      </c>
      <c r="V10" s="12"/>
      <c r="W10" s="13">
        <v>0</v>
      </c>
      <c r="X10" s="12"/>
      <c r="Y10" s="12">
        <v>1</v>
      </c>
      <c r="Z10" s="12"/>
      <c r="AA10" s="12">
        <v>6</v>
      </c>
      <c r="AB10" s="12"/>
      <c r="AC10" s="13">
        <v>0</v>
      </c>
      <c r="AD10" s="2"/>
      <c r="AE10" s="13">
        <v>0</v>
      </c>
      <c r="AF10" s="12"/>
      <c r="AG10" s="13">
        <v>2</v>
      </c>
      <c r="AH10" s="12"/>
      <c r="AI10" s="13">
        <v>0</v>
      </c>
      <c r="AJ10" s="13"/>
      <c r="AK10" s="13">
        <v>1</v>
      </c>
      <c r="AL10" s="12">
        <v>2969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24" t="s">
        <v>6</v>
      </c>
      <c r="B11" s="29">
        <v>741528</v>
      </c>
      <c r="C11" s="29">
        <v>585491</v>
      </c>
      <c r="D11" s="29"/>
      <c r="E11" s="29">
        <v>113752</v>
      </c>
      <c r="F11" s="29"/>
      <c r="G11" s="29">
        <v>10799</v>
      </c>
      <c r="H11" s="29"/>
      <c r="I11" s="29">
        <v>18952</v>
      </c>
      <c r="J11" s="29"/>
      <c r="K11" s="29">
        <v>4411</v>
      </c>
      <c r="L11" s="29"/>
      <c r="M11" s="29">
        <v>2500</v>
      </c>
      <c r="N11" s="2"/>
      <c r="O11" s="12">
        <v>219</v>
      </c>
      <c r="P11" s="12"/>
      <c r="Q11" s="12">
        <v>276</v>
      </c>
      <c r="R11" s="12"/>
      <c r="S11" s="12">
        <v>53</v>
      </c>
      <c r="T11" s="12"/>
      <c r="U11" s="13">
        <v>0</v>
      </c>
      <c r="V11" s="12"/>
      <c r="W11" s="13">
        <v>0</v>
      </c>
      <c r="X11" s="12"/>
      <c r="Y11" s="12">
        <v>9</v>
      </c>
      <c r="Z11" s="12"/>
      <c r="AA11" s="13">
        <v>3</v>
      </c>
      <c r="AB11" s="12"/>
      <c r="AC11" s="13">
        <v>0</v>
      </c>
      <c r="AD11" s="2"/>
      <c r="AE11" s="13">
        <v>0</v>
      </c>
      <c r="AF11" s="12"/>
      <c r="AG11" s="13">
        <v>0</v>
      </c>
      <c r="AH11" s="12"/>
      <c r="AI11" s="13">
        <v>0</v>
      </c>
      <c r="AJ11" s="12"/>
      <c r="AK11" s="13">
        <v>7</v>
      </c>
      <c r="AL11" s="12">
        <v>5056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.75">
      <c r="A12" s="24" t="s">
        <v>7</v>
      </c>
      <c r="B12" s="29">
        <v>603888</v>
      </c>
      <c r="C12" s="29">
        <v>488632</v>
      </c>
      <c r="D12" s="29"/>
      <c r="E12" s="29">
        <v>85245</v>
      </c>
      <c r="F12" s="29"/>
      <c r="G12" s="29">
        <v>4314</v>
      </c>
      <c r="H12" s="29"/>
      <c r="I12" s="29">
        <v>14042</v>
      </c>
      <c r="J12" s="29"/>
      <c r="K12" s="29">
        <v>3860</v>
      </c>
      <c r="L12" s="29"/>
      <c r="M12" s="29">
        <v>3104</v>
      </c>
      <c r="N12" s="2"/>
      <c r="O12" s="12">
        <v>230</v>
      </c>
      <c r="P12" s="12"/>
      <c r="Q12" s="12">
        <v>146</v>
      </c>
      <c r="R12" s="12"/>
      <c r="S12" s="12">
        <v>73</v>
      </c>
      <c r="T12" s="12"/>
      <c r="U12" s="13">
        <v>0</v>
      </c>
      <c r="V12" s="12"/>
      <c r="W12" s="13">
        <v>0</v>
      </c>
      <c r="X12" s="12"/>
      <c r="Y12" s="12">
        <v>17</v>
      </c>
      <c r="Z12" s="12"/>
      <c r="AA12" s="12">
        <v>13</v>
      </c>
      <c r="AB12" s="12"/>
      <c r="AC12" s="13">
        <v>0</v>
      </c>
      <c r="AD12" s="2"/>
      <c r="AE12" s="13">
        <v>3</v>
      </c>
      <c r="AF12" s="12"/>
      <c r="AG12" s="13">
        <v>0</v>
      </c>
      <c r="AH12" s="12"/>
      <c r="AI12" s="13">
        <v>0</v>
      </c>
      <c r="AJ12" s="12"/>
      <c r="AK12" s="13">
        <v>3</v>
      </c>
      <c r="AL12" s="12">
        <v>4206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5.75">
      <c r="A13" s="24" t="s">
        <v>8</v>
      </c>
      <c r="B13" s="29">
        <v>600008</v>
      </c>
      <c r="C13" s="29">
        <v>461545</v>
      </c>
      <c r="D13" s="29"/>
      <c r="E13" s="29">
        <v>108881</v>
      </c>
      <c r="F13" s="29"/>
      <c r="G13" s="29">
        <v>9708</v>
      </c>
      <c r="H13" s="29"/>
      <c r="I13" s="29">
        <v>9187</v>
      </c>
      <c r="J13" s="29"/>
      <c r="K13" s="29">
        <v>2465</v>
      </c>
      <c r="L13" s="29"/>
      <c r="M13" s="29">
        <v>2375</v>
      </c>
      <c r="N13" s="2"/>
      <c r="O13" s="12">
        <v>183</v>
      </c>
      <c r="P13" s="12"/>
      <c r="Q13" s="12">
        <v>254</v>
      </c>
      <c r="R13" s="12"/>
      <c r="S13" s="12">
        <v>12</v>
      </c>
      <c r="T13" s="12"/>
      <c r="U13" s="13">
        <v>0</v>
      </c>
      <c r="V13" s="12"/>
      <c r="W13" s="13">
        <v>0</v>
      </c>
      <c r="X13" s="12"/>
      <c r="Y13" s="12">
        <v>3</v>
      </c>
      <c r="Z13" s="12"/>
      <c r="AA13" s="12">
        <v>1</v>
      </c>
      <c r="AB13" s="12"/>
      <c r="AC13" s="13">
        <v>1</v>
      </c>
      <c r="AD13" s="2"/>
      <c r="AE13" s="13">
        <v>0</v>
      </c>
      <c r="AF13" s="12"/>
      <c r="AG13" s="13">
        <v>0</v>
      </c>
      <c r="AH13" s="12"/>
      <c r="AI13" s="13">
        <v>0</v>
      </c>
      <c r="AJ13" s="12"/>
      <c r="AK13" s="13">
        <v>0</v>
      </c>
      <c r="AL13" s="12">
        <v>5393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5.75">
      <c r="A14" s="24" t="s">
        <v>9</v>
      </c>
      <c r="B14" s="29">
        <v>154999</v>
      </c>
      <c r="C14" s="29">
        <v>75565</v>
      </c>
      <c r="D14" s="29"/>
      <c r="E14" s="29">
        <v>66919</v>
      </c>
      <c r="F14" s="29"/>
      <c r="G14" s="29">
        <v>7304</v>
      </c>
      <c r="H14" s="29"/>
      <c r="I14" s="29">
        <v>2616</v>
      </c>
      <c r="J14" s="29"/>
      <c r="K14" s="29">
        <v>519</v>
      </c>
      <c r="L14" s="29"/>
      <c r="M14" s="29">
        <v>899</v>
      </c>
      <c r="N14" s="2"/>
      <c r="O14" s="12">
        <v>46</v>
      </c>
      <c r="P14" s="12"/>
      <c r="Q14" s="12">
        <v>80</v>
      </c>
      <c r="R14" s="12"/>
      <c r="S14" s="12">
        <v>7</v>
      </c>
      <c r="T14" s="12"/>
      <c r="U14" s="13">
        <v>0</v>
      </c>
      <c r="V14" s="12"/>
      <c r="W14" s="13">
        <v>0</v>
      </c>
      <c r="X14" s="12"/>
      <c r="Y14" s="12">
        <v>1</v>
      </c>
      <c r="Z14" s="12"/>
      <c r="AA14" s="13">
        <v>0</v>
      </c>
      <c r="AB14" s="12"/>
      <c r="AC14" s="13">
        <v>0</v>
      </c>
      <c r="AD14" s="2"/>
      <c r="AE14" s="13">
        <v>0</v>
      </c>
      <c r="AF14" s="12"/>
      <c r="AG14" s="13">
        <v>1</v>
      </c>
      <c r="AH14" s="12"/>
      <c r="AI14" s="13">
        <v>0</v>
      </c>
      <c r="AJ14" s="12"/>
      <c r="AK14" s="13">
        <v>1</v>
      </c>
      <c r="AL14" s="12">
        <v>1041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5.75">
      <c r="A15" s="2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2"/>
      <c r="AE15" s="12"/>
      <c r="AF15" s="12"/>
      <c r="AG15" s="12"/>
      <c r="AH15" s="12"/>
      <c r="AI15" s="12"/>
      <c r="AJ15" s="12"/>
      <c r="AK15" s="12"/>
      <c r="AL15" s="1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5.75">
      <c r="A16" s="24" t="s">
        <v>10</v>
      </c>
      <c r="B16" s="29">
        <v>4661127</v>
      </c>
      <c r="C16" s="29">
        <v>2391747</v>
      </c>
      <c r="D16" s="29"/>
      <c r="E16" s="29">
        <v>1826581</v>
      </c>
      <c r="F16" s="29"/>
      <c r="G16" s="29">
        <v>226961</v>
      </c>
      <c r="H16" s="29"/>
      <c r="I16" s="29">
        <v>98753</v>
      </c>
      <c r="J16" s="29"/>
      <c r="K16" s="29">
        <v>27953</v>
      </c>
      <c r="L16" s="29"/>
      <c r="M16" s="29">
        <v>37770</v>
      </c>
      <c r="N16" s="2"/>
      <c r="O16" s="12">
        <f>SUM(O17:O73)</f>
        <v>1267</v>
      </c>
      <c r="P16" s="12"/>
      <c r="Q16" s="12">
        <f>SUM(Q17:Q73)</f>
        <v>5396</v>
      </c>
      <c r="R16" s="12"/>
      <c r="S16" s="12">
        <f>SUM(S17:S73)</f>
        <v>66</v>
      </c>
      <c r="T16" s="12"/>
      <c r="U16" s="13">
        <v>0</v>
      </c>
      <c r="V16" s="12"/>
      <c r="W16" s="13">
        <v>0</v>
      </c>
      <c r="X16" s="12"/>
      <c r="Y16" s="12">
        <f>SUM(Y17:Y73)</f>
        <v>3</v>
      </c>
      <c r="Z16" s="12"/>
      <c r="AA16" s="12">
        <f>SUM(AA17:AA73)</f>
        <v>4</v>
      </c>
      <c r="AB16" s="12"/>
      <c r="AC16" s="13">
        <f>SUM(AC17:AC73)</f>
        <v>33</v>
      </c>
      <c r="AD16" s="2"/>
      <c r="AE16" s="13">
        <f>SUM(AE17:AE73)</f>
        <v>3</v>
      </c>
      <c r="AF16" s="12"/>
      <c r="AG16" s="12">
        <f>SUM(AG17:AG73)</f>
        <v>9</v>
      </c>
      <c r="AH16" s="12"/>
      <c r="AI16" s="13">
        <v>0</v>
      </c>
      <c r="AJ16" s="12"/>
      <c r="AK16" s="12">
        <f>SUM(AK17:AK73)</f>
        <v>7</v>
      </c>
      <c r="AL16" s="12">
        <f>SUM(AL17:AL73)</f>
        <v>44574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5.75">
      <c r="A17" s="24" t="s">
        <v>11</v>
      </c>
      <c r="B17" s="29">
        <v>136528</v>
      </c>
      <c r="C17" s="29">
        <v>83979</v>
      </c>
      <c r="D17" s="29"/>
      <c r="E17" s="29">
        <v>40210</v>
      </c>
      <c r="F17" s="29"/>
      <c r="G17" s="29">
        <v>4854</v>
      </c>
      <c r="H17" s="29"/>
      <c r="I17" s="29">
        <v>3577</v>
      </c>
      <c r="J17" s="29"/>
      <c r="K17" s="29">
        <v>1238</v>
      </c>
      <c r="L17" s="29"/>
      <c r="M17" s="29">
        <v>1361</v>
      </c>
      <c r="N17" s="2"/>
      <c r="O17" s="12">
        <v>52</v>
      </c>
      <c r="P17" s="12"/>
      <c r="Q17" s="12">
        <v>164</v>
      </c>
      <c r="R17" s="12"/>
      <c r="S17" s="13">
        <v>0</v>
      </c>
      <c r="T17" s="12"/>
      <c r="U17" s="13">
        <v>0</v>
      </c>
      <c r="V17" s="12"/>
      <c r="W17" s="13">
        <v>0</v>
      </c>
      <c r="X17" s="12"/>
      <c r="Y17" s="13">
        <v>0</v>
      </c>
      <c r="Z17" s="12"/>
      <c r="AA17" s="13">
        <v>0</v>
      </c>
      <c r="AB17" s="12"/>
      <c r="AC17" s="13">
        <v>0</v>
      </c>
      <c r="AD17" s="2"/>
      <c r="AE17" s="13">
        <v>0</v>
      </c>
      <c r="AF17" s="12"/>
      <c r="AG17" s="13">
        <v>0</v>
      </c>
      <c r="AH17" s="12"/>
      <c r="AI17" s="13">
        <v>0</v>
      </c>
      <c r="AJ17" s="12"/>
      <c r="AK17" s="13">
        <v>0</v>
      </c>
      <c r="AL17" s="12">
        <v>1093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5.75">
      <c r="A18" s="24" t="s">
        <v>12</v>
      </c>
      <c r="B18" s="29">
        <v>17073</v>
      </c>
      <c r="C18" s="29">
        <v>5866</v>
      </c>
      <c r="D18" s="29"/>
      <c r="E18" s="29">
        <v>9377</v>
      </c>
      <c r="F18" s="29"/>
      <c r="G18" s="29">
        <v>1013</v>
      </c>
      <c r="H18" s="29"/>
      <c r="I18" s="29">
        <v>273</v>
      </c>
      <c r="J18" s="29"/>
      <c r="K18" s="29">
        <v>162</v>
      </c>
      <c r="L18" s="29"/>
      <c r="M18" s="29">
        <v>168</v>
      </c>
      <c r="N18" s="2"/>
      <c r="O18" s="12">
        <v>8</v>
      </c>
      <c r="P18" s="12"/>
      <c r="Q18" s="12">
        <v>28</v>
      </c>
      <c r="R18" s="12"/>
      <c r="S18" s="13">
        <v>0</v>
      </c>
      <c r="T18" s="12"/>
      <c r="U18" s="13">
        <v>0</v>
      </c>
      <c r="V18" s="12"/>
      <c r="W18" s="13">
        <v>0</v>
      </c>
      <c r="X18" s="12"/>
      <c r="Y18" s="13">
        <v>0</v>
      </c>
      <c r="Z18" s="12"/>
      <c r="AA18" s="13">
        <v>0</v>
      </c>
      <c r="AB18" s="12"/>
      <c r="AC18" s="13">
        <v>0</v>
      </c>
      <c r="AD18" s="2"/>
      <c r="AE18" s="13">
        <v>0</v>
      </c>
      <c r="AF18" s="12"/>
      <c r="AG18" s="13">
        <v>0</v>
      </c>
      <c r="AH18" s="12"/>
      <c r="AI18" s="13">
        <v>0</v>
      </c>
      <c r="AJ18" s="12"/>
      <c r="AK18" s="13">
        <v>0</v>
      </c>
      <c r="AL18" s="12">
        <v>178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5.75">
      <c r="A19" s="24" t="s">
        <v>13</v>
      </c>
      <c r="B19" s="29">
        <v>82227</v>
      </c>
      <c r="C19" s="29">
        <v>39971</v>
      </c>
      <c r="D19" s="29"/>
      <c r="E19" s="29">
        <v>34708</v>
      </c>
      <c r="F19" s="29"/>
      <c r="G19" s="29">
        <v>2933</v>
      </c>
      <c r="H19" s="29"/>
      <c r="I19" s="29">
        <v>1999</v>
      </c>
      <c r="J19" s="29"/>
      <c r="K19" s="29">
        <v>723</v>
      </c>
      <c r="L19" s="29"/>
      <c r="M19" s="29">
        <v>915</v>
      </c>
      <c r="N19" s="2"/>
      <c r="O19" s="12">
        <v>21</v>
      </c>
      <c r="P19" s="12"/>
      <c r="Q19" s="12">
        <v>106</v>
      </c>
      <c r="R19" s="12"/>
      <c r="S19" s="13">
        <v>0</v>
      </c>
      <c r="T19" s="12"/>
      <c r="U19" s="13">
        <v>0</v>
      </c>
      <c r="V19" s="12"/>
      <c r="W19" s="13">
        <v>0</v>
      </c>
      <c r="X19" s="12"/>
      <c r="Y19" s="13">
        <v>0</v>
      </c>
      <c r="Z19" s="12"/>
      <c r="AA19" s="13">
        <v>0</v>
      </c>
      <c r="AB19" s="12"/>
      <c r="AC19" s="13">
        <v>0</v>
      </c>
      <c r="AD19" s="2"/>
      <c r="AE19" s="13">
        <v>0</v>
      </c>
      <c r="AF19" s="12"/>
      <c r="AG19" s="13">
        <v>0</v>
      </c>
      <c r="AH19" s="12"/>
      <c r="AI19" s="13">
        <v>0</v>
      </c>
      <c r="AJ19" s="12"/>
      <c r="AK19" s="13">
        <v>0</v>
      </c>
      <c r="AL19" s="12">
        <v>851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5.75">
      <c r="A20" s="24" t="s">
        <v>14</v>
      </c>
      <c r="B20" s="29">
        <v>30113</v>
      </c>
      <c r="C20" s="29">
        <v>12040</v>
      </c>
      <c r="D20" s="29"/>
      <c r="E20" s="29">
        <v>14655</v>
      </c>
      <c r="F20" s="29"/>
      <c r="G20" s="29">
        <v>1914</v>
      </c>
      <c r="H20" s="29"/>
      <c r="I20" s="29">
        <v>609</v>
      </c>
      <c r="J20" s="29"/>
      <c r="K20" s="29">
        <v>201</v>
      </c>
      <c r="L20" s="29"/>
      <c r="M20" s="29">
        <v>274</v>
      </c>
      <c r="N20" s="2"/>
      <c r="O20" s="12">
        <v>13</v>
      </c>
      <c r="P20" s="12"/>
      <c r="Q20" s="12">
        <v>59</v>
      </c>
      <c r="R20" s="12"/>
      <c r="S20" s="12">
        <v>1</v>
      </c>
      <c r="T20" s="12"/>
      <c r="U20" s="13">
        <v>0</v>
      </c>
      <c r="V20" s="12"/>
      <c r="W20" s="13">
        <v>0</v>
      </c>
      <c r="X20" s="12"/>
      <c r="Y20" s="13">
        <v>0</v>
      </c>
      <c r="Z20" s="12"/>
      <c r="AA20" s="13">
        <v>0</v>
      </c>
      <c r="AB20" s="12"/>
      <c r="AC20" s="13">
        <v>0</v>
      </c>
      <c r="AD20" s="2"/>
      <c r="AE20" s="13">
        <v>0</v>
      </c>
      <c r="AF20" s="12"/>
      <c r="AG20" s="13">
        <v>0</v>
      </c>
      <c r="AH20" s="12"/>
      <c r="AI20" s="13">
        <v>0</v>
      </c>
      <c r="AJ20" s="12"/>
      <c r="AK20" s="13">
        <v>1</v>
      </c>
      <c r="AL20" s="12">
        <v>346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.75">
      <c r="A21" s="24" t="s">
        <v>15</v>
      </c>
      <c r="B21" s="29">
        <v>31631</v>
      </c>
      <c r="C21" s="29">
        <v>16105</v>
      </c>
      <c r="D21" s="29"/>
      <c r="E21" s="29">
        <v>11646</v>
      </c>
      <c r="F21" s="29"/>
      <c r="G21" s="29">
        <v>1808</v>
      </c>
      <c r="H21" s="29"/>
      <c r="I21" s="29">
        <v>902</v>
      </c>
      <c r="J21" s="29"/>
      <c r="K21" s="29">
        <v>243</v>
      </c>
      <c r="L21" s="29"/>
      <c r="M21" s="29">
        <v>285</v>
      </c>
      <c r="N21" s="2"/>
      <c r="O21" s="12">
        <v>11</v>
      </c>
      <c r="P21" s="12"/>
      <c r="Q21" s="12">
        <v>81</v>
      </c>
      <c r="R21" s="12"/>
      <c r="S21" s="13">
        <v>0</v>
      </c>
      <c r="T21" s="12"/>
      <c r="U21" s="13">
        <v>0</v>
      </c>
      <c r="V21" s="12"/>
      <c r="W21" s="13">
        <v>0</v>
      </c>
      <c r="X21" s="12"/>
      <c r="Y21" s="13">
        <v>0</v>
      </c>
      <c r="Z21" s="12"/>
      <c r="AA21" s="13">
        <v>0</v>
      </c>
      <c r="AB21" s="12"/>
      <c r="AC21" s="13">
        <v>0</v>
      </c>
      <c r="AD21" s="2"/>
      <c r="AE21" s="13">
        <v>0</v>
      </c>
      <c r="AF21" s="12"/>
      <c r="AG21" s="13">
        <v>0</v>
      </c>
      <c r="AH21" s="12"/>
      <c r="AI21" s="13">
        <v>0</v>
      </c>
      <c r="AJ21" s="12"/>
      <c r="AK21" s="13">
        <v>0</v>
      </c>
      <c r="AL21" s="12">
        <v>550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.75">
      <c r="A22" s="24" t="s">
        <v>16</v>
      </c>
      <c r="B22" s="29">
        <v>53183</v>
      </c>
      <c r="C22" s="29">
        <v>22463</v>
      </c>
      <c r="D22" s="29"/>
      <c r="E22" s="29">
        <v>24266</v>
      </c>
      <c r="F22" s="29"/>
      <c r="G22" s="29">
        <v>3705</v>
      </c>
      <c r="H22" s="29"/>
      <c r="I22" s="29">
        <v>1349</v>
      </c>
      <c r="J22" s="29"/>
      <c r="K22" s="29">
        <v>324</v>
      </c>
      <c r="L22" s="29"/>
      <c r="M22" s="29">
        <v>504</v>
      </c>
      <c r="N22" s="2"/>
      <c r="O22" s="12">
        <v>17</v>
      </c>
      <c r="P22" s="12"/>
      <c r="Q22" s="12">
        <v>58</v>
      </c>
      <c r="R22" s="12"/>
      <c r="S22" s="13">
        <v>0</v>
      </c>
      <c r="T22" s="12"/>
      <c r="U22" s="13">
        <v>0</v>
      </c>
      <c r="V22" s="12"/>
      <c r="W22" s="13">
        <v>0</v>
      </c>
      <c r="X22" s="12"/>
      <c r="Y22" s="13">
        <v>0</v>
      </c>
      <c r="Z22" s="12"/>
      <c r="AA22" s="13">
        <v>0</v>
      </c>
      <c r="AB22" s="12"/>
      <c r="AC22" s="13">
        <v>0</v>
      </c>
      <c r="AD22" s="2"/>
      <c r="AE22" s="13">
        <v>0</v>
      </c>
      <c r="AF22" s="12"/>
      <c r="AG22" s="13">
        <v>0</v>
      </c>
      <c r="AH22" s="12"/>
      <c r="AI22" s="13">
        <v>0</v>
      </c>
      <c r="AJ22" s="12"/>
      <c r="AK22" s="13">
        <v>0</v>
      </c>
      <c r="AL22" s="12">
        <v>497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.75">
      <c r="A23" s="24" t="s">
        <v>17</v>
      </c>
      <c r="B23" s="29">
        <v>35203</v>
      </c>
      <c r="C23" s="29">
        <v>16205</v>
      </c>
      <c r="D23" s="29"/>
      <c r="E23" s="29">
        <v>16138</v>
      </c>
      <c r="F23" s="29"/>
      <c r="G23" s="29">
        <v>1474</v>
      </c>
      <c r="H23" s="29"/>
      <c r="I23" s="29">
        <v>592</v>
      </c>
      <c r="J23" s="29"/>
      <c r="K23" s="29">
        <v>151</v>
      </c>
      <c r="L23" s="29"/>
      <c r="M23" s="29">
        <v>310</v>
      </c>
      <c r="N23" s="2"/>
      <c r="O23" s="12">
        <v>4</v>
      </c>
      <c r="P23" s="12"/>
      <c r="Q23" s="12">
        <v>73</v>
      </c>
      <c r="R23" s="12"/>
      <c r="S23" s="13">
        <v>0</v>
      </c>
      <c r="T23" s="12"/>
      <c r="U23" s="13">
        <v>0</v>
      </c>
      <c r="V23" s="12"/>
      <c r="W23" s="13">
        <v>0</v>
      </c>
      <c r="X23" s="12"/>
      <c r="Y23" s="13">
        <v>0</v>
      </c>
      <c r="Z23" s="12"/>
      <c r="AA23" s="13">
        <v>0</v>
      </c>
      <c r="AB23" s="12"/>
      <c r="AC23" s="13">
        <v>0</v>
      </c>
      <c r="AD23" s="2"/>
      <c r="AE23" s="13">
        <v>0</v>
      </c>
      <c r="AF23" s="12"/>
      <c r="AG23" s="13">
        <v>0</v>
      </c>
      <c r="AH23" s="12"/>
      <c r="AI23" s="13">
        <v>0</v>
      </c>
      <c r="AJ23" s="12"/>
      <c r="AK23" s="13">
        <v>0</v>
      </c>
      <c r="AL23" s="12">
        <v>256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5.75">
      <c r="A24" s="24" t="s">
        <v>18</v>
      </c>
      <c r="B24" s="29">
        <v>19461</v>
      </c>
      <c r="C24" s="29">
        <v>8642</v>
      </c>
      <c r="D24" s="29"/>
      <c r="E24" s="29">
        <v>8922</v>
      </c>
      <c r="F24" s="29"/>
      <c r="G24" s="29">
        <v>791</v>
      </c>
      <c r="H24" s="29"/>
      <c r="I24" s="29">
        <v>474</v>
      </c>
      <c r="J24" s="29"/>
      <c r="K24" s="29">
        <v>157</v>
      </c>
      <c r="L24" s="29"/>
      <c r="M24" s="29">
        <v>218</v>
      </c>
      <c r="N24" s="2"/>
      <c r="O24" s="12">
        <v>6</v>
      </c>
      <c r="P24" s="12"/>
      <c r="Q24" s="12">
        <v>46</v>
      </c>
      <c r="R24" s="12"/>
      <c r="S24" s="13">
        <v>0</v>
      </c>
      <c r="T24" s="12"/>
      <c r="U24" s="13">
        <v>0</v>
      </c>
      <c r="V24" s="12"/>
      <c r="W24" s="13">
        <v>0</v>
      </c>
      <c r="X24" s="12"/>
      <c r="Y24" s="13">
        <v>0</v>
      </c>
      <c r="Z24" s="12"/>
      <c r="AA24" s="13">
        <v>0</v>
      </c>
      <c r="AB24" s="12"/>
      <c r="AC24" s="13">
        <v>0</v>
      </c>
      <c r="AD24" s="2"/>
      <c r="AE24" s="13">
        <v>0</v>
      </c>
      <c r="AF24" s="12"/>
      <c r="AG24" s="13">
        <v>0</v>
      </c>
      <c r="AH24" s="12"/>
      <c r="AI24" s="13">
        <v>0</v>
      </c>
      <c r="AJ24" s="12"/>
      <c r="AK24" s="13">
        <v>0</v>
      </c>
      <c r="AL24" s="12">
        <v>205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5.75">
      <c r="A25" s="24" t="s">
        <v>19</v>
      </c>
      <c r="B25" s="29">
        <v>30897</v>
      </c>
      <c r="C25" s="29">
        <v>18072</v>
      </c>
      <c r="D25" s="29"/>
      <c r="E25" s="29">
        <v>9892</v>
      </c>
      <c r="F25" s="29"/>
      <c r="G25" s="29">
        <v>1223</v>
      </c>
      <c r="H25" s="29"/>
      <c r="I25" s="29">
        <v>889</v>
      </c>
      <c r="J25" s="29"/>
      <c r="K25" s="29">
        <v>193</v>
      </c>
      <c r="L25" s="29"/>
      <c r="M25" s="29">
        <v>260</v>
      </c>
      <c r="N25" s="2"/>
      <c r="O25" s="12">
        <v>9</v>
      </c>
      <c r="P25" s="12"/>
      <c r="Q25" s="12">
        <v>39</v>
      </c>
      <c r="R25" s="12"/>
      <c r="S25" s="13">
        <v>0</v>
      </c>
      <c r="T25" s="12"/>
      <c r="U25" s="13">
        <v>0</v>
      </c>
      <c r="V25" s="12"/>
      <c r="W25" s="13">
        <v>0</v>
      </c>
      <c r="X25" s="12"/>
      <c r="Y25" s="13">
        <v>0</v>
      </c>
      <c r="Z25" s="12"/>
      <c r="AA25" s="13">
        <v>0</v>
      </c>
      <c r="AB25" s="12"/>
      <c r="AC25" s="13">
        <v>0</v>
      </c>
      <c r="AD25" s="2"/>
      <c r="AE25" s="13">
        <v>0</v>
      </c>
      <c r="AF25" s="12"/>
      <c r="AG25" s="13">
        <v>0</v>
      </c>
      <c r="AH25" s="12"/>
      <c r="AI25" s="13">
        <v>0</v>
      </c>
      <c r="AJ25" s="12"/>
      <c r="AK25" s="13">
        <v>0</v>
      </c>
      <c r="AL25" s="12">
        <v>320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5.75">
      <c r="A26" s="24" t="s">
        <v>20</v>
      </c>
      <c r="B26" s="29">
        <v>29278</v>
      </c>
      <c r="C26" s="29">
        <v>15241</v>
      </c>
      <c r="D26" s="29"/>
      <c r="E26" s="29">
        <v>10600</v>
      </c>
      <c r="F26" s="29"/>
      <c r="G26" s="29">
        <v>1625</v>
      </c>
      <c r="H26" s="29"/>
      <c r="I26" s="29">
        <v>980</v>
      </c>
      <c r="J26" s="29"/>
      <c r="K26" s="29">
        <v>259</v>
      </c>
      <c r="L26" s="29"/>
      <c r="M26" s="29">
        <v>299</v>
      </c>
      <c r="N26" s="2"/>
      <c r="O26" s="12">
        <v>14</v>
      </c>
      <c r="P26" s="12"/>
      <c r="Q26" s="12">
        <v>41</v>
      </c>
      <c r="R26" s="12"/>
      <c r="S26" s="13">
        <v>0</v>
      </c>
      <c r="T26" s="12"/>
      <c r="U26" s="13">
        <v>0</v>
      </c>
      <c r="V26" s="12"/>
      <c r="W26" s="13">
        <v>0</v>
      </c>
      <c r="X26" s="12"/>
      <c r="Y26" s="13">
        <v>0</v>
      </c>
      <c r="Z26" s="12"/>
      <c r="AA26" s="13">
        <v>0</v>
      </c>
      <c r="AB26" s="12"/>
      <c r="AC26" s="13">
        <v>0</v>
      </c>
      <c r="AD26" s="2"/>
      <c r="AE26" s="13">
        <v>0</v>
      </c>
      <c r="AF26" s="12"/>
      <c r="AG26" s="13">
        <v>0</v>
      </c>
      <c r="AH26" s="12"/>
      <c r="AI26" s="13">
        <v>0</v>
      </c>
      <c r="AJ26" s="12"/>
      <c r="AK26" s="13">
        <v>0</v>
      </c>
      <c r="AL26" s="12">
        <v>219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.75">
      <c r="A27" s="24" t="s">
        <v>21</v>
      </c>
      <c r="B27" s="29">
        <v>19739</v>
      </c>
      <c r="C27" s="29">
        <v>9965</v>
      </c>
      <c r="D27" s="29"/>
      <c r="E27" s="29">
        <v>7859</v>
      </c>
      <c r="F27" s="29"/>
      <c r="G27" s="29">
        <v>836</v>
      </c>
      <c r="H27" s="29"/>
      <c r="I27" s="29">
        <v>517</v>
      </c>
      <c r="J27" s="29"/>
      <c r="K27" s="29">
        <v>161</v>
      </c>
      <c r="L27" s="29"/>
      <c r="M27" s="29">
        <v>187</v>
      </c>
      <c r="N27" s="2"/>
      <c r="O27" s="12">
        <v>7</v>
      </c>
      <c r="P27" s="12"/>
      <c r="Q27" s="12">
        <v>29</v>
      </c>
      <c r="R27" s="12"/>
      <c r="S27" s="13">
        <v>0</v>
      </c>
      <c r="T27" s="12"/>
      <c r="U27" s="13">
        <v>0</v>
      </c>
      <c r="V27" s="12"/>
      <c r="W27" s="13">
        <v>0</v>
      </c>
      <c r="X27" s="12"/>
      <c r="Y27" s="13">
        <v>0</v>
      </c>
      <c r="Z27" s="12"/>
      <c r="AA27" s="13">
        <v>0</v>
      </c>
      <c r="AB27" s="12"/>
      <c r="AC27" s="13">
        <v>0</v>
      </c>
      <c r="AD27" s="2"/>
      <c r="AE27" s="13">
        <v>0</v>
      </c>
      <c r="AF27" s="12"/>
      <c r="AG27" s="13">
        <v>0</v>
      </c>
      <c r="AH27" s="12"/>
      <c r="AI27" s="13">
        <v>0</v>
      </c>
      <c r="AJ27" s="12"/>
      <c r="AK27" s="13">
        <v>0</v>
      </c>
      <c r="AL27" s="12">
        <v>178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.75">
      <c r="A28" s="24" t="s">
        <v>22</v>
      </c>
      <c r="B28" s="29">
        <v>18838</v>
      </c>
      <c r="C28" s="29">
        <v>7881</v>
      </c>
      <c r="D28" s="29"/>
      <c r="E28" s="29">
        <v>9086</v>
      </c>
      <c r="F28" s="29"/>
      <c r="G28" s="29">
        <v>852</v>
      </c>
      <c r="H28" s="29"/>
      <c r="I28" s="29">
        <v>423</v>
      </c>
      <c r="J28" s="29"/>
      <c r="K28" s="29">
        <v>199</v>
      </c>
      <c r="L28" s="29"/>
      <c r="M28" s="29">
        <v>170</v>
      </c>
      <c r="N28" s="2"/>
      <c r="O28" s="12">
        <v>3</v>
      </c>
      <c r="P28" s="12"/>
      <c r="Q28" s="12">
        <v>24</v>
      </c>
      <c r="R28" s="12"/>
      <c r="S28" s="13">
        <v>0</v>
      </c>
      <c r="T28" s="12"/>
      <c r="U28" s="13">
        <v>0</v>
      </c>
      <c r="V28" s="12"/>
      <c r="W28" s="13">
        <v>0</v>
      </c>
      <c r="X28" s="12"/>
      <c r="Y28" s="13">
        <v>0</v>
      </c>
      <c r="Z28" s="12"/>
      <c r="AA28" s="13">
        <v>0</v>
      </c>
      <c r="AB28" s="12"/>
      <c r="AC28" s="13">
        <v>0</v>
      </c>
      <c r="AD28" s="2"/>
      <c r="AE28" s="13">
        <v>0</v>
      </c>
      <c r="AF28" s="12"/>
      <c r="AG28" s="13">
        <v>0</v>
      </c>
      <c r="AH28" s="12"/>
      <c r="AI28" s="13">
        <v>0</v>
      </c>
      <c r="AJ28" s="12"/>
      <c r="AK28" s="13">
        <v>0</v>
      </c>
      <c r="AL28" s="12">
        <v>200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.75">
      <c r="A29" s="24" t="s">
        <v>23</v>
      </c>
      <c r="B29" s="29">
        <v>124640</v>
      </c>
      <c r="C29" s="29">
        <v>62063</v>
      </c>
      <c r="D29" s="29"/>
      <c r="E29" s="29">
        <v>48264</v>
      </c>
      <c r="F29" s="29"/>
      <c r="G29" s="29">
        <v>7761</v>
      </c>
      <c r="H29" s="29"/>
      <c r="I29" s="29">
        <v>3249</v>
      </c>
      <c r="J29" s="29"/>
      <c r="K29" s="29">
        <v>785</v>
      </c>
      <c r="L29" s="29"/>
      <c r="M29" s="29">
        <v>1105</v>
      </c>
      <c r="N29" s="2"/>
      <c r="O29" s="12">
        <v>51</v>
      </c>
      <c r="P29" s="12"/>
      <c r="Q29" s="12">
        <v>146</v>
      </c>
      <c r="R29" s="12"/>
      <c r="S29" s="12">
        <v>7</v>
      </c>
      <c r="T29" s="12"/>
      <c r="U29" s="13">
        <v>0</v>
      </c>
      <c r="V29" s="12"/>
      <c r="W29" s="13">
        <v>0</v>
      </c>
      <c r="X29" s="12"/>
      <c r="Y29" s="13">
        <v>0</v>
      </c>
      <c r="Z29" s="12"/>
      <c r="AA29" s="13">
        <v>0</v>
      </c>
      <c r="AB29" s="12"/>
      <c r="AC29" s="13">
        <v>0</v>
      </c>
      <c r="AD29" s="2"/>
      <c r="AE29" s="13">
        <v>0</v>
      </c>
      <c r="AF29" s="12"/>
      <c r="AG29" s="13">
        <v>0</v>
      </c>
      <c r="AH29" s="12"/>
      <c r="AI29" s="13">
        <v>0</v>
      </c>
      <c r="AJ29" s="12"/>
      <c r="AK29" s="13">
        <v>0</v>
      </c>
      <c r="AL29" s="12">
        <v>1209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.75">
      <c r="A30" s="24" t="s">
        <v>24</v>
      </c>
      <c r="B30" s="29">
        <v>417435</v>
      </c>
      <c r="C30" s="29">
        <v>227325</v>
      </c>
      <c r="D30" s="29"/>
      <c r="E30" s="29">
        <v>149683</v>
      </c>
      <c r="F30" s="29"/>
      <c r="G30" s="29">
        <v>19992</v>
      </c>
      <c r="H30" s="29"/>
      <c r="I30" s="29">
        <v>10031</v>
      </c>
      <c r="J30" s="29"/>
      <c r="K30" s="29">
        <v>2898</v>
      </c>
      <c r="L30" s="29"/>
      <c r="M30" s="29">
        <v>3562</v>
      </c>
      <c r="N30" s="2"/>
      <c r="O30" s="12">
        <v>142</v>
      </c>
      <c r="P30" s="12"/>
      <c r="Q30" s="12">
        <v>541</v>
      </c>
      <c r="R30" s="12"/>
      <c r="S30" s="12">
        <v>16</v>
      </c>
      <c r="T30" s="12"/>
      <c r="U30" s="13">
        <v>0</v>
      </c>
      <c r="V30" s="12"/>
      <c r="W30" s="13">
        <v>0</v>
      </c>
      <c r="X30" s="12"/>
      <c r="Y30" s="13">
        <v>0</v>
      </c>
      <c r="Z30" s="12"/>
      <c r="AA30" s="13">
        <v>0</v>
      </c>
      <c r="AB30" s="12"/>
      <c r="AC30" s="13">
        <v>3</v>
      </c>
      <c r="AD30" s="2"/>
      <c r="AE30" s="13">
        <v>2</v>
      </c>
      <c r="AF30" s="12"/>
      <c r="AG30" s="13">
        <v>0</v>
      </c>
      <c r="AH30" s="12"/>
      <c r="AI30" s="13">
        <v>0</v>
      </c>
      <c r="AJ30" s="12"/>
      <c r="AK30" s="13">
        <v>0</v>
      </c>
      <c r="AL30" s="12">
        <v>3240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5.75">
      <c r="A31" s="24" t="s">
        <v>25</v>
      </c>
      <c r="B31" s="29">
        <v>16886</v>
      </c>
      <c r="C31" s="29">
        <v>9368</v>
      </c>
      <c r="D31" s="29"/>
      <c r="E31" s="29">
        <v>6076</v>
      </c>
      <c r="F31" s="29"/>
      <c r="G31" s="29">
        <v>571</v>
      </c>
      <c r="H31" s="29"/>
      <c r="I31" s="29">
        <v>416</v>
      </c>
      <c r="J31" s="29"/>
      <c r="K31" s="29">
        <v>107</v>
      </c>
      <c r="L31" s="29"/>
      <c r="M31" s="29">
        <v>134</v>
      </c>
      <c r="N31" s="2"/>
      <c r="O31" s="12">
        <v>4</v>
      </c>
      <c r="P31" s="12"/>
      <c r="Q31" s="12">
        <v>27</v>
      </c>
      <c r="R31" s="12"/>
      <c r="S31" s="13">
        <v>0</v>
      </c>
      <c r="T31" s="12"/>
      <c r="U31" s="13">
        <v>0</v>
      </c>
      <c r="V31" s="12"/>
      <c r="W31" s="13">
        <v>0</v>
      </c>
      <c r="X31" s="12"/>
      <c r="Y31" s="13">
        <v>0</v>
      </c>
      <c r="Z31" s="12"/>
      <c r="AA31" s="13">
        <v>1</v>
      </c>
      <c r="AB31" s="12"/>
      <c r="AC31" s="13">
        <v>0</v>
      </c>
      <c r="AD31" s="2"/>
      <c r="AE31" s="13">
        <v>0</v>
      </c>
      <c r="AF31" s="12"/>
      <c r="AG31" s="13">
        <v>0</v>
      </c>
      <c r="AH31" s="12"/>
      <c r="AI31" s="13">
        <v>0</v>
      </c>
      <c r="AJ31" s="12"/>
      <c r="AK31" s="13">
        <v>0</v>
      </c>
      <c r="AL31" s="12">
        <v>182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5.75">
      <c r="A32" s="24" t="s">
        <v>26</v>
      </c>
      <c r="B32" s="29">
        <v>16058</v>
      </c>
      <c r="C32" s="29">
        <v>9532</v>
      </c>
      <c r="D32" s="29"/>
      <c r="E32" s="29">
        <v>5231</v>
      </c>
      <c r="F32" s="29"/>
      <c r="G32" s="29">
        <v>509</v>
      </c>
      <c r="H32" s="29"/>
      <c r="I32" s="29">
        <v>362</v>
      </c>
      <c r="J32" s="29"/>
      <c r="K32" s="29">
        <v>106</v>
      </c>
      <c r="L32" s="29"/>
      <c r="M32" s="29">
        <v>116</v>
      </c>
      <c r="N32" s="2"/>
      <c r="O32" s="12">
        <v>7</v>
      </c>
      <c r="P32" s="12"/>
      <c r="Q32" s="12">
        <v>20</v>
      </c>
      <c r="R32" s="12"/>
      <c r="S32" s="13">
        <v>0</v>
      </c>
      <c r="T32" s="12"/>
      <c r="U32" s="13">
        <v>0</v>
      </c>
      <c r="V32" s="12"/>
      <c r="W32" s="13">
        <v>0</v>
      </c>
      <c r="X32" s="12"/>
      <c r="Y32" s="13">
        <v>0</v>
      </c>
      <c r="Z32" s="12"/>
      <c r="AA32" s="13">
        <v>0</v>
      </c>
      <c r="AB32" s="12"/>
      <c r="AC32" s="13">
        <v>0</v>
      </c>
      <c r="AD32" s="2"/>
      <c r="AE32" s="13">
        <v>0</v>
      </c>
      <c r="AF32" s="12"/>
      <c r="AG32" s="13">
        <v>0</v>
      </c>
      <c r="AH32" s="12"/>
      <c r="AI32" s="13">
        <v>0</v>
      </c>
      <c r="AJ32" s="12"/>
      <c r="AK32" s="13">
        <v>0</v>
      </c>
      <c r="AL32" s="12">
        <v>175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5.75">
      <c r="A33" s="24" t="s">
        <v>27</v>
      </c>
      <c r="B33" s="29">
        <v>19952</v>
      </c>
      <c r="C33" s="29">
        <v>8331</v>
      </c>
      <c r="D33" s="29"/>
      <c r="E33" s="29">
        <v>9830</v>
      </c>
      <c r="F33" s="29"/>
      <c r="G33" s="29">
        <v>984</v>
      </c>
      <c r="H33" s="29"/>
      <c r="I33" s="29">
        <v>276</v>
      </c>
      <c r="J33" s="29"/>
      <c r="K33" s="29">
        <v>111</v>
      </c>
      <c r="L33" s="29"/>
      <c r="M33" s="29">
        <v>159</v>
      </c>
      <c r="N33" s="2"/>
      <c r="O33" s="12">
        <v>13</v>
      </c>
      <c r="P33" s="12"/>
      <c r="Q33" s="12">
        <v>42</v>
      </c>
      <c r="R33" s="12"/>
      <c r="S33" s="13">
        <v>0</v>
      </c>
      <c r="T33" s="12"/>
      <c r="U33" s="13">
        <v>0</v>
      </c>
      <c r="V33" s="12"/>
      <c r="W33" s="13">
        <v>0</v>
      </c>
      <c r="X33" s="12"/>
      <c r="Y33" s="13">
        <v>0</v>
      </c>
      <c r="Z33" s="12"/>
      <c r="AA33" s="13">
        <v>0</v>
      </c>
      <c r="AB33" s="12"/>
      <c r="AC33" s="13">
        <v>0</v>
      </c>
      <c r="AD33" s="2"/>
      <c r="AE33" s="13">
        <v>0</v>
      </c>
      <c r="AF33" s="12"/>
      <c r="AG33" s="13">
        <v>0</v>
      </c>
      <c r="AH33" s="12"/>
      <c r="AI33" s="13">
        <v>0</v>
      </c>
      <c r="AJ33" s="12"/>
      <c r="AK33" s="13">
        <v>0</v>
      </c>
      <c r="AL33" s="12">
        <v>206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5.75">
      <c r="A34" s="24" t="s">
        <v>28</v>
      </c>
      <c r="B34" s="29">
        <v>24963</v>
      </c>
      <c r="C34" s="29">
        <v>9092</v>
      </c>
      <c r="D34" s="29"/>
      <c r="E34" s="29">
        <v>12814</v>
      </c>
      <c r="F34" s="29"/>
      <c r="G34" s="29">
        <v>1793</v>
      </c>
      <c r="H34" s="29"/>
      <c r="I34" s="29">
        <v>509</v>
      </c>
      <c r="J34" s="29"/>
      <c r="K34" s="29">
        <v>115</v>
      </c>
      <c r="L34" s="29"/>
      <c r="M34" s="29">
        <v>363</v>
      </c>
      <c r="N34" s="2"/>
      <c r="O34" s="12">
        <v>7</v>
      </c>
      <c r="P34" s="12"/>
      <c r="Q34" s="12">
        <v>42</v>
      </c>
      <c r="R34" s="12"/>
      <c r="S34" s="13">
        <v>0</v>
      </c>
      <c r="T34" s="12"/>
      <c r="U34" s="13">
        <v>0</v>
      </c>
      <c r="V34" s="12"/>
      <c r="W34" s="13">
        <v>0</v>
      </c>
      <c r="X34" s="12"/>
      <c r="Y34" s="13">
        <v>0</v>
      </c>
      <c r="Z34" s="12"/>
      <c r="AA34" s="13">
        <v>0</v>
      </c>
      <c r="AB34" s="12"/>
      <c r="AC34" s="13">
        <v>3</v>
      </c>
      <c r="AD34" s="2"/>
      <c r="AE34" s="13">
        <v>0</v>
      </c>
      <c r="AF34" s="12"/>
      <c r="AG34" s="13">
        <v>0</v>
      </c>
      <c r="AH34" s="12"/>
      <c r="AI34" s="13">
        <v>0</v>
      </c>
      <c r="AJ34" s="12"/>
      <c r="AK34" s="13">
        <v>0</v>
      </c>
      <c r="AL34" s="12">
        <v>225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5.75">
      <c r="A35" s="24" t="s">
        <v>29</v>
      </c>
      <c r="B35" s="29">
        <v>21088</v>
      </c>
      <c r="C35" s="29">
        <v>8485</v>
      </c>
      <c r="D35" s="29"/>
      <c r="E35" s="29">
        <v>9811</v>
      </c>
      <c r="F35" s="29"/>
      <c r="G35" s="29">
        <v>1363</v>
      </c>
      <c r="H35" s="29"/>
      <c r="I35" s="29">
        <v>545</v>
      </c>
      <c r="J35" s="29"/>
      <c r="K35" s="29">
        <v>141</v>
      </c>
      <c r="L35" s="29"/>
      <c r="M35" s="29">
        <v>233</v>
      </c>
      <c r="N35" s="2"/>
      <c r="O35" s="12">
        <v>10</v>
      </c>
      <c r="P35" s="12"/>
      <c r="Q35" s="12">
        <v>61</v>
      </c>
      <c r="R35" s="12"/>
      <c r="S35" s="13">
        <v>0</v>
      </c>
      <c r="T35" s="12"/>
      <c r="U35" s="13">
        <v>0</v>
      </c>
      <c r="V35" s="12"/>
      <c r="W35" s="13">
        <v>0</v>
      </c>
      <c r="X35" s="12"/>
      <c r="Y35" s="13">
        <v>0</v>
      </c>
      <c r="Z35" s="12"/>
      <c r="AA35" s="13">
        <v>0</v>
      </c>
      <c r="AB35" s="12"/>
      <c r="AC35" s="13">
        <v>0</v>
      </c>
      <c r="AD35" s="2"/>
      <c r="AE35" s="13">
        <v>0</v>
      </c>
      <c r="AF35" s="12"/>
      <c r="AG35" s="13">
        <v>0</v>
      </c>
      <c r="AH35" s="12"/>
      <c r="AI35" s="13">
        <v>0</v>
      </c>
      <c r="AJ35" s="12"/>
      <c r="AK35" s="13">
        <v>0</v>
      </c>
      <c r="AL35" s="12">
        <v>439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5.75">
      <c r="A36" s="24" t="s">
        <v>30</v>
      </c>
      <c r="B36" s="29">
        <v>3186</v>
      </c>
      <c r="C36" s="29">
        <v>1092</v>
      </c>
      <c r="D36" s="29"/>
      <c r="E36" s="29">
        <v>1771</v>
      </c>
      <c r="F36" s="29"/>
      <c r="G36" s="29">
        <v>161</v>
      </c>
      <c r="H36" s="29"/>
      <c r="I36" s="29">
        <v>36</v>
      </c>
      <c r="J36" s="29"/>
      <c r="K36" s="29">
        <v>14</v>
      </c>
      <c r="L36" s="29"/>
      <c r="M36" s="29">
        <v>28</v>
      </c>
      <c r="N36" s="2"/>
      <c r="O36" s="13">
        <v>0</v>
      </c>
      <c r="P36" s="12"/>
      <c r="Q36" s="12">
        <v>11</v>
      </c>
      <c r="R36" s="12"/>
      <c r="S36" s="13">
        <v>0</v>
      </c>
      <c r="T36" s="12"/>
      <c r="U36" s="13">
        <v>0</v>
      </c>
      <c r="V36" s="12"/>
      <c r="W36" s="13">
        <v>0</v>
      </c>
      <c r="X36" s="12"/>
      <c r="Y36" s="13">
        <v>0</v>
      </c>
      <c r="Z36" s="12"/>
      <c r="AA36" s="13">
        <v>0</v>
      </c>
      <c r="AB36" s="12"/>
      <c r="AC36" s="13">
        <v>0</v>
      </c>
      <c r="AD36" s="2"/>
      <c r="AE36" s="13">
        <v>0</v>
      </c>
      <c r="AF36" s="12"/>
      <c r="AG36" s="13">
        <v>0</v>
      </c>
      <c r="AH36" s="12"/>
      <c r="AI36" s="13">
        <v>0</v>
      </c>
      <c r="AJ36" s="12"/>
      <c r="AK36" s="13">
        <v>0</v>
      </c>
      <c r="AL36" s="12">
        <v>73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5.75">
      <c r="A37" s="24" t="s">
        <v>31</v>
      </c>
      <c r="B37" s="29">
        <v>25311</v>
      </c>
      <c r="C37" s="29">
        <v>10826</v>
      </c>
      <c r="D37" s="29"/>
      <c r="E37" s="29">
        <v>12166</v>
      </c>
      <c r="F37" s="29"/>
      <c r="G37" s="29">
        <v>1116</v>
      </c>
      <c r="H37" s="29"/>
      <c r="I37" s="29">
        <v>447</v>
      </c>
      <c r="J37" s="29"/>
      <c r="K37" s="29">
        <v>172</v>
      </c>
      <c r="L37" s="29"/>
      <c r="M37" s="29">
        <v>259</v>
      </c>
      <c r="N37" s="2"/>
      <c r="O37" s="12">
        <v>7</v>
      </c>
      <c r="P37" s="12"/>
      <c r="Q37" s="12">
        <v>42</v>
      </c>
      <c r="R37" s="12"/>
      <c r="S37" s="13">
        <v>0</v>
      </c>
      <c r="T37" s="12"/>
      <c r="U37" s="13">
        <v>0</v>
      </c>
      <c r="V37" s="12"/>
      <c r="W37" s="13">
        <v>0</v>
      </c>
      <c r="X37" s="12"/>
      <c r="Y37" s="13">
        <v>0</v>
      </c>
      <c r="Z37" s="12"/>
      <c r="AA37" s="13">
        <v>0</v>
      </c>
      <c r="AB37" s="12"/>
      <c r="AC37" s="13">
        <v>0</v>
      </c>
      <c r="AD37" s="2"/>
      <c r="AE37" s="13">
        <v>0</v>
      </c>
      <c r="AF37" s="12"/>
      <c r="AG37" s="13">
        <v>0</v>
      </c>
      <c r="AH37" s="12"/>
      <c r="AI37" s="13">
        <v>0</v>
      </c>
      <c r="AJ37" s="12"/>
      <c r="AK37" s="13">
        <v>0</v>
      </c>
      <c r="AL37" s="12">
        <v>276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5.75">
      <c r="A38" s="24" t="s">
        <v>32</v>
      </c>
      <c r="B38" s="29">
        <v>36196</v>
      </c>
      <c r="C38" s="29">
        <v>16231</v>
      </c>
      <c r="D38" s="29"/>
      <c r="E38" s="29">
        <v>16435</v>
      </c>
      <c r="F38" s="29"/>
      <c r="G38" s="29">
        <v>1687</v>
      </c>
      <c r="H38" s="29"/>
      <c r="I38" s="29">
        <v>868</v>
      </c>
      <c r="J38" s="29"/>
      <c r="K38" s="29">
        <v>151</v>
      </c>
      <c r="L38" s="29"/>
      <c r="M38" s="29">
        <v>271</v>
      </c>
      <c r="N38" s="2"/>
      <c r="O38" s="12">
        <v>4</v>
      </c>
      <c r="P38" s="12"/>
      <c r="Q38" s="12">
        <v>61</v>
      </c>
      <c r="R38" s="12"/>
      <c r="S38" s="13">
        <v>0</v>
      </c>
      <c r="T38" s="12"/>
      <c r="U38" s="13">
        <v>0</v>
      </c>
      <c r="V38" s="12"/>
      <c r="W38" s="13">
        <v>0</v>
      </c>
      <c r="X38" s="12"/>
      <c r="Y38" s="13">
        <v>0</v>
      </c>
      <c r="Z38" s="12"/>
      <c r="AA38" s="13">
        <v>0</v>
      </c>
      <c r="AB38" s="12"/>
      <c r="AC38" s="13">
        <v>0</v>
      </c>
      <c r="AD38" s="2"/>
      <c r="AE38" s="13">
        <v>0</v>
      </c>
      <c r="AF38" s="12"/>
      <c r="AG38" s="13">
        <v>0</v>
      </c>
      <c r="AH38" s="12"/>
      <c r="AI38" s="13">
        <v>0</v>
      </c>
      <c r="AJ38" s="12"/>
      <c r="AK38" s="13">
        <v>0</v>
      </c>
      <c r="AL38" s="12">
        <v>488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5.75">
      <c r="A39" s="24" t="s">
        <v>33</v>
      </c>
      <c r="B39" s="29">
        <v>10676</v>
      </c>
      <c r="C39" s="29">
        <v>4530</v>
      </c>
      <c r="D39" s="29"/>
      <c r="E39" s="29">
        <v>5129</v>
      </c>
      <c r="F39" s="29"/>
      <c r="G39" s="29">
        <v>522</v>
      </c>
      <c r="H39" s="29"/>
      <c r="I39" s="29">
        <v>194</v>
      </c>
      <c r="J39" s="29"/>
      <c r="K39" s="29">
        <v>51</v>
      </c>
      <c r="L39" s="29"/>
      <c r="M39" s="29">
        <v>81</v>
      </c>
      <c r="N39" s="2"/>
      <c r="O39" s="12">
        <v>2</v>
      </c>
      <c r="P39" s="12"/>
      <c r="Q39" s="12">
        <v>13</v>
      </c>
      <c r="R39" s="12"/>
      <c r="S39" s="13">
        <v>0</v>
      </c>
      <c r="T39" s="12"/>
      <c r="U39" s="13">
        <v>0</v>
      </c>
      <c r="V39" s="12"/>
      <c r="W39" s="13">
        <v>0</v>
      </c>
      <c r="X39" s="12"/>
      <c r="Y39" s="13">
        <v>0</v>
      </c>
      <c r="Z39" s="12"/>
      <c r="AA39" s="13">
        <v>0</v>
      </c>
      <c r="AB39" s="12"/>
      <c r="AC39" s="13">
        <v>0</v>
      </c>
      <c r="AD39" s="2"/>
      <c r="AE39" s="13">
        <v>0</v>
      </c>
      <c r="AF39" s="12"/>
      <c r="AG39" s="13">
        <v>0</v>
      </c>
      <c r="AH39" s="12"/>
      <c r="AI39" s="13">
        <v>0</v>
      </c>
      <c r="AJ39" s="12"/>
      <c r="AK39" s="13">
        <v>0</v>
      </c>
      <c r="AL39" s="12">
        <v>154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5.75">
      <c r="A40" s="24" t="s">
        <v>34</v>
      </c>
      <c r="B40" s="29">
        <v>27079</v>
      </c>
      <c r="C40" s="29">
        <v>11100</v>
      </c>
      <c r="D40" s="29"/>
      <c r="E40" s="29">
        <v>12641</v>
      </c>
      <c r="F40" s="29"/>
      <c r="G40" s="29">
        <v>1807</v>
      </c>
      <c r="H40" s="29"/>
      <c r="I40" s="29">
        <v>605</v>
      </c>
      <c r="J40" s="29"/>
      <c r="K40" s="29">
        <v>175</v>
      </c>
      <c r="L40" s="29"/>
      <c r="M40" s="29">
        <v>318</v>
      </c>
      <c r="N40" s="2"/>
      <c r="O40" s="12">
        <v>6</v>
      </c>
      <c r="P40" s="12"/>
      <c r="Q40" s="12">
        <v>49</v>
      </c>
      <c r="R40" s="12"/>
      <c r="S40" s="12">
        <v>3</v>
      </c>
      <c r="T40" s="12"/>
      <c r="U40" s="13">
        <v>0</v>
      </c>
      <c r="V40" s="12"/>
      <c r="W40" s="13">
        <v>0</v>
      </c>
      <c r="X40" s="12"/>
      <c r="Y40" s="13">
        <v>0</v>
      </c>
      <c r="Z40" s="12"/>
      <c r="AA40" s="13">
        <v>0</v>
      </c>
      <c r="AB40" s="12"/>
      <c r="AC40" s="13">
        <v>0</v>
      </c>
      <c r="AD40" s="2"/>
      <c r="AE40" s="13">
        <v>0</v>
      </c>
      <c r="AF40" s="12"/>
      <c r="AG40" s="13">
        <v>0</v>
      </c>
      <c r="AH40" s="12"/>
      <c r="AI40" s="13">
        <v>0</v>
      </c>
      <c r="AJ40" s="12"/>
      <c r="AK40" s="13">
        <v>0</v>
      </c>
      <c r="AL40" s="12">
        <v>375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5.75">
      <c r="A41" s="24" t="s">
        <v>35</v>
      </c>
      <c r="B41" s="29">
        <v>28331</v>
      </c>
      <c r="C41" s="29">
        <v>13231</v>
      </c>
      <c r="D41" s="29"/>
      <c r="E41" s="29">
        <v>12011</v>
      </c>
      <c r="F41" s="29"/>
      <c r="G41" s="29">
        <v>1611</v>
      </c>
      <c r="H41" s="29"/>
      <c r="I41" s="29">
        <v>640</v>
      </c>
      <c r="J41" s="29"/>
      <c r="K41" s="29">
        <v>238</v>
      </c>
      <c r="L41" s="29"/>
      <c r="M41" s="29">
        <v>297</v>
      </c>
      <c r="N41" s="2"/>
      <c r="O41" s="12">
        <v>10</v>
      </c>
      <c r="P41" s="12"/>
      <c r="Q41" s="12">
        <v>56</v>
      </c>
      <c r="R41" s="12"/>
      <c r="S41" s="13">
        <v>0</v>
      </c>
      <c r="T41" s="12"/>
      <c r="U41" s="13">
        <v>0</v>
      </c>
      <c r="V41" s="12"/>
      <c r="W41" s="13">
        <v>0</v>
      </c>
      <c r="X41" s="12"/>
      <c r="Y41" s="13">
        <v>0</v>
      </c>
      <c r="Z41" s="12"/>
      <c r="AA41" s="13">
        <v>0</v>
      </c>
      <c r="AB41" s="12"/>
      <c r="AC41" s="13">
        <v>0</v>
      </c>
      <c r="AD41" s="2"/>
      <c r="AE41" s="13">
        <v>0</v>
      </c>
      <c r="AF41" s="12"/>
      <c r="AG41" s="13">
        <v>0</v>
      </c>
      <c r="AH41" s="12"/>
      <c r="AI41" s="13">
        <v>0</v>
      </c>
      <c r="AJ41" s="12"/>
      <c r="AK41" s="13">
        <v>0</v>
      </c>
      <c r="AL41" s="12">
        <v>237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5.75">
      <c r="A42" s="24" t="s">
        <v>36</v>
      </c>
      <c r="B42" s="29">
        <v>336447</v>
      </c>
      <c r="C42" s="29">
        <v>185916</v>
      </c>
      <c r="D42" s="29"/>
      <c r="E42" s="29">
        <v>114434</v>
      </c>
      <c r="F42" s="29"/>
      <c r="G42" s="29">
        <v>18928</v>
      </c>
      <c r="H42" s="29"/>
      <c r="I42" s="29">
        <v>7585</v>
      </c>
      <c r="J42" s="29"/>
      <c r="K42" s="29">
        <v>2101</v>
      </c>
      <c r="L42" s="29"/>
      <c r="M42" s="29">
        <v>3572</v>
      </c>
      <c r="N42" s="2"/>
      <c r="O42" s="12">
        <v>91</v>
      </c>
      <c r="P42" s="12"/>
      <c r="Q42" s="12">
        <v>334</v>
      </c>
      <c r="R42" s="12"/>
      <c r="S42" s="12">
        <v>1</v>
      </c>
      <c r="T42" s="12"/>
      <c r="U42" s="13">
        <v>0</v>
      </c>
      <c r="V42" s="12"/>
      <c r="W42" s="13">
        <v>0</v>
      </c>
      <c r="X42" s="12"/>
      <c r="Y42" s="13">
        <v>0</v>
      </c>
      <c r="Z42" s="12"/>
      <c r="AA42" s="13">
        <v>0</v>
      </c>
      <c r="AB42" s="12"/>
      <c r="AC42" s="13">
        <v>19</v>
      </c>
      <c r="AD42" s="2"/>
      <c r="AE42" s="13">
        <v>0</v>
      </c>
      <c r="AF42" s="12"/>
      <c r="AG42" s="13">
        <v>3</v>
      </c>
      <c r="AH42" s="12"/>
      <c r="AI42" s="13">
        <v>0</v>
      </c>
      <c r="AJ42" s="12"/>
      <c r="AK42" s="13">
        <v>2</v>
      </c>
      <c r="AL42" s="12">
        <v>3461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5.75">
      <c r="A43" s="24" t="s">
        <v>37</v>
      </c>
      <c r="B43" s="29">
        <v>18400</v>
      </c>
      <c r="C43" s="29">
        <v>8106</v>
      </c>
      <c r="D43" s="29"/>
      <c r="E43" s="29">
        <v>8046</v>
      </c>
      <c r="F43" s="29"/>
      <c r="G43" s="29">
        <v>1288</v>
      </c>
      <c r="H43" s="29"/>
      <c r="I43" s="29">
        <v>387</v>
      </c>
      <c r="J43" s="29"/>
      <c r="K43" s="29">
        <v>93</v>
      </c>
      <c r="L43" s="29"/>
      <c r="M43" s="29">
        <v>161</v>
      </c>
      <c r="N43" s="2"/>
      <c r="O43" s="12">
        <v>5</v>
      </c>
      <c r="P43" s="12"/>
      <c r="Q43" s="12">
        <v>41</v>
      </c>
      <c r="R43" s="12"/>
      <c r="S43" s="12">
        <v>1</v>
      </c>
      <c r="T43" s="12"/>
      <c r="U43" s="13">
        <v>0</v>
      </c>
      <c r="V43" s="12"/>
      <c r="W43" s="13">
        <v>0</v>
      </c>
      <c r="X43" s="12"/>
      <c r="Y43" s="13">
        <v>0</v>
      </c>
      <c r="Z43" s="12"/>
      <c r="AA43" s="13">
        <v>0</v>
      </c>
      <c r="AB43" s="12"/>
      <c r="AC43" s="13">
        <v>0</v>
      </c>
      <c r="AD43" s="2"/>
      <c r="AE43" s="13">
        <v>0</v>
      </c>
      <c r="AF43" s="12"/>
      <c r="AG43" s="13">
        <v>0</v>
      </c>
      <c r="AH43" s="12"/>
      <c r="AI43" s="13">
        <v>0</v>
      </c>
      <c r="AJ43" s="12"/>
      <c r="AK43" s="13">
        <v>0</v>
      </c>
      <c r="AL43" s="12">
        <v>272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5.75">
      <c r="A44" s="24" t="s">
        <v>38</v>
      </c>
      <c r="B44" s="29">
        <v>570820</v>
      </c>
      <c r="C44" s="29">
        <v>294661</v>
      </c>
      <c r="D44" s="29"/>
      <c r="E44" s="29">
        <v>237862</v>
      </c>
      <c r="F44" s="29"/>
      <c r="G44" s="29">
        <v>21446</v>
      </c>
      <c r="H44" s="29"/>
      <c r="I44" s="29">
        <v>8034</v>
      </c>
      <c r="J44" s="29"/>
      <c r="K44" s="29">
        <v>2068</v>
      </c>
      <c r="L44" s="29"/>
      <c r="M44" s="29">
        <v>2998</v>
      </c>
      <c r="N44" s="2"/>
      <c r="O44" s="12">
        <v>111</v>
      </c>
      <c r="P44" s="12"/>
      <c r="Q44" s="12">
        <v>294</v>
      </c>
      <c r="R44" s="12"/>
      <c r="S44" s="13">
        <v>0</v>
      </c>
      <c r="T44" s="12"/>
      <c r="U44" s="13">
        <v>0</v>
      </c>
      <c r="V44" s="12"/>
      <c r="W44" s="13">
        <v>0</v>
      </c>
      <c r="X44" s="12"/>
      <c r="Y44" s="13">
        <v>0</v>
      </c>
      <c r="Z44" s="12"/>
      <c r="AA44" s="13">
        <v>0</v>
      </c>
      <c r="AB44" s="12"/>
      <c r="AC44" s="13">
        <v>0</v>
      </c>
      <c r="AD44" s="2"/>
      <c r="AE44" s="13">
        <v>0</v>
      </c>
      <c r="AF44" s="12"/>
      <c r="AG44" s="13">
        <v>0</v>
      </c>
      <c r="AH44" s="12"/>
      <c r="AI44" s="13">
        <v>0</v>
      </c>
      <c r="AJ44" s="12"/>
      <c r="AK44" s="13">
        <v>0</v>
      </c>
      <c r="AL44" s="12">
        <v>3346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5.75">
      <c r="A45" s="24" t="s">
        <v>39</v>
      </c>
      <c r="B45" s="29">
        <v>89817</v>
      </c>
      <c r="C45" s="29">
        <v>41837</v>
      </c>
      <c r="D45" s="29"/>
      <c r="E45" s="29">
        <v>38158</v>
      </c>
      <c r="F45" s="29"/>
      <c r="G45" s="29">
        <v>5082</v>
      </c>
      <c r="H45" s="29"/>
      <c r="I45" s="29">
        <v>2149</v>
      </c>
      <c r="J45" s="29"/>
      <c r="K45" s="29">
        <v>560</v>
      </c>
      <c r="L45" s="29"/>
      <c r="M45" s="29">
        <v>864</v>
      </c>
      <c r="N45" s="2"/>
      <c r="O45" s="12">
        <v>31</v>
      </c>
      <c r="P45" s="12"/>
      <c r="Q45" s="12">
        <v>98</v>
      </c>
      <c r="R45" s="12"/>
      <c r="S45" s="13">
        <v>0</v>
      </c>
      <c r="T45" s="12"/>
      <c r="U45" s="13">
        <v>0</v>
      </c>
      <c r="V45" s="12"/>
      <c r="W45" s="13">
        <v>0</v>
      </c>
      <c r="X45" s="12"/>
      <c r="Y45" s="13">
        <v>0</v>
      </c>
      <c r="Z45" s="12"/>
      <c r="AA45" s="13">
        <v>0</v>
      </c>
      <c r="AB45" s="12"/>
      <c r="AC45" s="13">
        <v>0</v>
      </c>
      <c r="AD45" s="2"/>
      <c r="AE45" s="13">
        <v>0</v>
      </c>
      <c r="AF45" s="12"/>
      <c r="AG45" s="13">
        <v>1</v>
      </c>
      <c r="AH45" s="12"/>
      <c r="AI45" s="13">
        <v>0</v>
      </c>
      <c r="AJ45" s="12"/>
      <c r="AK45" s="13">
        <v>0</v>
      </c>
      <c r="AL45" s="12">
        <v>1037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5.75">
      <c r="A46" s="24" t="s">
        <v>40</v>
      </c>
      <c r="B46" s="29">
        <v>87664</v>
      </c>
      <c r="C46" s="29">
        <v>39031</v>
      </c>
      <c r="D46" s="29"/>
      <c r="E46" s="29">
        <v>40532</v>
      </c>
      <c r="F46" s="29"/>
      <c r="G46" s="29">
        <v>3998</v>
      </c>
      <c r="H46" s="29"/>
      <c r="I46" s="29">
        <v>1437</v>
      </c>
      <c r="J46" s="29"/>
      <c r="K46" s="29">
        <v>502</v>
      </c>
      <c r="L46" s="29"/>
      <c r="M46" s="29">
        <v>819</v>
      </c>
      <c r="N46" s="2"/>
      <c r="O46" s="12">
        <v>17</v>
      </c>
      <c r="P46" s="12"/>
      <c r="Q46" s="12">
        <v>168</v>
      </c>
      <c r="R46" s="12"/>
      <c r="S46" s="13">
        <v>0</v>
      </c>
      <c r="T46" s="12"/>
      <c r="U46" s="13">
        <v>0</v>
      </c>
      <c r="V46" s="12"/>
      <c r="W46" s="13">
        <v>0</v>
      </c>
      <c r="X46" s="12"/>
      <c r="Y46" s="13">
        <v>0</v>
      </c>
      <c r="Z46" s="12"/>
      <c r="AA46" s="13">
        <v>0</v>
      </c>
      <c r="AB46" s="12"/>
      <c r="AC46" s="13">
        <v>0</v>
      </c>
      <c r="AD46" s="2"/>
      <c r="AE46" s="13">
        <v>0</v>
      </c>
      <c r="AF46" s="12"/>
      <c r="AG46" s="13">
        <v>0</v>
      </c>
      <c r="AH46" s="12"/>
      <c r="AI46" s="13">
        <v>0</v>
      </c>
      <c r="AJ46" s="12"/>
      <c r="AK46" s="13">
        <v>0</v>
      </c>
      <c r="AL46" s="12">
        <v>1160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5.75">
      <c r="A47" s="24" t="s">
        <v>41</v>
      </c>
      <c r="B47" s="29">
        <v>206435</v>
      </c>
      <c r="C47" s="29">
        <v>117470</v>
      </c>
      <c r="D47" s="29"/>
      <c r="E47" s="29">
        <v>69357</v>
      </c>
      <c r="F47" s="29"/>
      <c r="G47" s="29">
        <v>9474</v>
      </c>
      <c r="H47" s="29"/>
      <c r="I47" s="29">
        <v>4784</v>
      </c>
      <c r="J47" s="29"/>
      <c r="K47" s="29">
        <v>1584</v>
      </c>
      <c r="L47" s="29"/>
      <c r="M47" s="29">
        <v>1697</v>
      </c>
      <c r="N47" s="2"/>
      <c r="O47" s="12">
        <v>55</v>
      </c>
      <c r="P47" s="12"/>
      <c r="Q47" s="12">
        <v>295</v>
      </c>
      <c r="R47" s="12"/>
      <c r="S47" s="13">
        <v>0</v>
      </c>
      <c r="T47" s="12"/>
      <c r="U47" s="13">
        <v>0</v>
      </c>
      <c r="V47" s="12"/>
      <c r="W47" s="13">
        <v>0</v>
      </c>
      <c r="X47" s="12"/>
      <c r="Y47" s="13">
        <v>0</v>
      </c>
      <c r="Z47" s="12"/>
      <c r="AA47" s="13">
        <v>0</v>
      </c>
      <c r="AB47" s="12"/>
      <c r="AC47" s="13">
        <v>0</v>
      </c>
      <c r="AD47" s="2"/>
      <c r="AE47" s="13">
        <v>0</v>
      </c>
      <c r="AF47" s="12"/>
      <c r="AG47" s="13">
        <v>0</v>
      </c>
      <c r="AH47" s="12"/>
      <c r="AI47" s="13">
        <v>0</v>
      </c>
      <c r="AJ47" s="12"/>
      <c r="AK47" s="13">
        <v>0</v>
      </c>
      <c r="AL47" s="12">
        <v>1719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5.75">
      <c r="A48" s="24" t="s">
        <v>42</v>
      </c>
      <c r="B48" s="29">
        <v>48292</v>
      </c>
      <c r="C48" s="29">
        <v>22065</v>
      </c>
      <c r="D48" s="29"/>
      <c r="E48" s="29">
        <v>20919</v>
      </c>
      <c r="F48" s="29"/>
      <c r="G48" s="29">
        <v>2901</v>
      </c>
      <c r="H48" s="29"/>
      <c r="I48" s="29">
        <v>1022</v>
      </c>
      <c r="J48" s="29"/>
      <c r="K48" s="29">
        <v>294</v>
      </c>
      <c r="L48" s="29"/>
      <c r="M48" s="29">
        <v>571</v>
      </c>
      <c r="N48" s="2"/>
      <c r="O48" s="12">
        <v>11</v>
      </c>
      <c r="P48" s="12"/>
      <c r="Q48" s="12">
        <v>66</v>
      </c>
      <c r="R48" s="12"/>
      <c r="S48" s="12">
        <v>2</v>
      </c>
      <c r="T48" s="12"/>
      <c r="U48" s="13">
        <v>0</v>
      </c>
      <c r="V48" s="12"/>
      <c r="W48" s="13">
        <v>0</v>
      </c>
      <c r="X48" s="12"/>
      <c r="Y48" s="13">
        <v>0</v>
      </c>
      <c r="Z48" s="12"/>
      <c r="AA48" s="13">
        <v>0</v>
      </c>
      <c r="AB48" s="12"/>
      <c r="AC48" s="13">
        <v>0</v>
      </c>
      <c r="AD48" s="2"/>
      <c r="AE48" s="13">
        <v>0</v>
      </c>
      <c r="AF48" s="12"/>
      <c r="AG48" s="13">
        <v>0</v>
      </c>
      <c r="AH48" s="12"/>
      <c r="AI48" s="13">
        <v>0</v>
      </c>
      <c r="AJ48" s="12"/>
      <c r="AK48" s="13">
        <v>0</v>
      </c>
      <c r="AL48" s="12">
        <v>441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5.75">
      <c r="A49" s="24" t="s">
        <v>43</v>
      </c>
      <c r="B49" s="29">
        <v>143846</v>
      </c>
      <c r="C49" s="29">
        <v>70742</v>
      </c>
      <c r="D49" s="29"/>
      <c r="E49" s="29">
        <v>58003</v>
      </c>
      <c r="F49" s="29"/>
      <c r="G49" s="29">
        <v>7364</v>
      </c>
      <c r="H49" s="29"/>
      <c r="I49" s="29">
        <v>2573</v>
      </c>
      <c r="J49" s="29"/>
      <c r="K49" s="29">
        <v>700</v>
      </c>
      <c r="L49" s="29"/>
      <c r="M49" s="29">
        <v>1049</v>
      </c>
      <c r="N49" s="2"/>
      <c r="O49" s="12">
        <v>32</v>
      </c>
      <c r="P49" s="12"/>
      <c r="Q49" s="12">
        <v>162</v>
      </c>
      <c r="R49" s="12"/>
      <c r="S49" s="12">
        <v>1</v>
      </c>
      <c r="T49" s="12"/>
      <c r="U49" s="13">
        <v>0</v>
      </c>
      <c r="V49" s="12"/>
      <c r="W49" s="13">
        <v>0</v>
      </c>
      <c r="X49" s="12"/>
      <c r="Y49" s="13">
        <v>0</v>
      </c>
      <c r="Z49" s="12"/>
      <c r="AA49" s="13">
        <v>0</v>
      </c>
      <c r="AB49" s="12"/>
      <c r="AC49" s="13">
        <v>1</v>
      </c>
      <c r="AD49" s="2"/>
      <c r="AE49" s="13">
        <v>0</v>
      </c>
      <c r="AF49" s="12"/>
      <c r="AG49" s="13">
        <v>0</v>
      </c>
      <c r="AH49" s="12"/>
      <c r="AI49" s="13">
        <v>0</v>
      </c>
      <c r="AJ49" s="12"/>
      <c r="AK49" s="13">
        <v>0</v>
      </c>
      <c r="AL49" s="12">
        <v>3219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5.75">
      <c r="A50" s="24" t="s">
        <v>44</v>
      </c>
      <c r="B50" s="29">
        <v>14800</v>
      </c>
      <c r="C50" s="29">
        <v>5505</v>
      </c>
      <c r="D50" s="29"/>
      <c r="E50" s="29">
        <v>7585</v>
      </c>
      <c r="F50" s="29"/>
      <c r="G50" s="29">
        <v>1009</v>
      </c>
      <c r="H50" s="29"/>
      <c r="I50" s="29">
        <v>282</v>
      </c>
      <c r="J50" s="29"/>
      <c r="K50" s="29">
        <v>81</v>
      </c>
      <c r="L50" s="29"/>
      <c r="M50" s="29">
        <v>165</v>
      </c>
      <c r="N50" s="2"/>
      <c r="O50" s="12">
        <v>3</v>
      </c>
      <c r="P50" s="12"/>
      <c r="Q50" s="12">
        <v>36</v>
      </c>
      <c r="R50" s="12"/>
      <c r="S50" s="13">
        <v>0</v>
      </c>
      <c r="T50" s="12"/>
      <c r="U50" s="13">
        <v>0</v>
      </c>
      <c r="V50" s="12"/>
      <c r="W50" s="13">
        <v>0</v>
      </c>
      <c r="X50" s="12"/>
      <c r="Y50" s="13">
        <v>0</v>
      </c>
      <c r="Z50" s="12"/>
      <c r="AA50" s="13">
        <v>0</v>
      </c>
      <c r="AB50" s="12"/>
      <c r="AC50" s="13">
        <v>0</v>
      </c>
      <c r="AD50" s="2"/>
      <c r="AE50" s="13">
        <v>1</v>
      </c>
      <c r="AF50" s="12"/>
      <c r="AG50" s="13">
        <v>0</v>
      </c>
      <c r="AH50" s="12"/>
      <c r="AI50" s="13">
        <v>0</v>
      </c>
      <c r="AJ50" s="12"/>
      <c r="AK50" s="13">
        <v>0</v>
      </c>
      <c r="AL50" s="12">
        <v>133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5.75">
      <c r="A51" s="24" t="s">
        <v>45</v>
      </c>
      <c r="B51" s="29">
        <v>44947</v>
      </c>
      <c r="C51" s="29">
        <v>22178</v>
      </c>
      <c r="D51" s="29"/>
      <c r="E51" s="29">
        <v>17610</v>
      </c>
      <c r="F51" s="29"/>
      <c r="G51" s="29">
        <v>2370</v>
      </c>
      <c r="H51" s="29"/>
      <c r="I51" s="29">
        <v>1337</v>
      </c>
      <c r="J51" s="29"/>
      <c r="K51" s="29">
        <v>379</v>
      </c>
      <c r="L51" s="29"/>
      <c r="M51" s="29">
        <v>447</v>
      </c>
      <c r="N51" s="2"/>
      <c r="O51" s="12">
        <v>15</v>
      </c>
      <c r="P51" s="12"/>
      <c r="Q51" s="12">
        <v>114</v>
      </c>
      <c r="R51" s="12"/>
      <c r="S51" s="13">
        <v>0</v>
      </c>
      <c r="T51" s="12"/>
      <c r="U51" s="13">
        <v>0</v>
      </c>
      <c r="V51" s="12"/>
      <c r="W51" s="13">
        <v>0</v>
      </c>
      <c r="X51" s="12"/>
      <c r="Y51" s="13">
        <v>0</v>
      </c>
      <c r="Z51" s="12"/>
      <c r="AA51" s="13">
        <v>0</v>
      </c>
      <c r="AB51" s="12"/>
      <c r="AC51" s="13">
        <v>0</v>
      </c>
      <c r="AD51" s="2"/>
      <c r="AE51" s="13">
        <v>0</v>
      </c>
      <c r="AF51" s="12"/>
      <c r="AG51" s="13">
        <v>0</v>
      </c>
      <c r="AH51" s="12"/>
      <c r="AI51" s="13">
        <v>0</v>
      </c>
      <c r="AJ51" s="12"/>
      <c r="AK51" s="13">
        <v>0</v>
      </c>
      <c r="AL51" s="12">
        <v>497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5.75">
      <c r="A52" s="24" t="s">
        <v>46</v>
      </c>
      <c r="B52" s="29">
        <v>24270</v>
      </c>
      <c r="C52" s="29">
        <v>11530</v>
      </c>
      <c r="D52" s="29"/>
      <c r="E52" s="29">
        <v>10451</v>
      </c>
      <c r="F52" s="29"/>
      <c r="G52" s="29">
        <v>1010</v>
      </c>
      <c r="H52" s="29"/>
      <c r="I52" s="29">
        <v>587</v>
      </c>
      <c r="J52" s="29"/>
      <c r="K52" s="29">
        <v>238</v>
      </c>
      <c r="L52" s="29"/>
      <c r="M52" s="29">
        <v>212</v>
      </c>
      <c r="N52" s="2"/>
      <c r="O52" s="12">
        <v>7</v>
      </c>
      <c r="P52" s="12"/>
      <c r="Q52" s="12">
        <v>28</v>
      </c>
      <c r="R52" s="12"/>
      <c r="S52" s="13">
        <v>0</v>
      </c>
      <c r="T52" s="12"/>
      <c r="U52" s="13">
        <v>0</v>
      </c>
      <c r="V52" s="12"/>
      <c r="W52" s="13">
        <v>0</v>
      </c>
      <c r="X52" s="12"/>
      <c r="Y52" s="13">
        <v>0</v>
      </c>
      <c r="Z52" s="12"/>
      <c r="AA52" s="13">
        <v>0</v>
      </c>
      <c r="AB52" s="12"/>
      <c r="AC52" s="13">
        <v>0</v>
      </c>
      <c r="AD52" s="2"/>
      <c r="AE52" s="13">
        <v>0</v>
      </c>
      <c r="AF52" s="12"/>
      <c r="AG52" s="13">
        <v>0</v>
      </c>
      <c r="AH52" s="12"/>
      <c r="AI52" s="13">
        <v>0</v>
      </c>
      <c r="AJ52" s="12"/>
      <c r="AK52" s="13">
        <v>1</v>
      </c>
      <c r="AL52" s="12">
        <v>206</v>
      </c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5.75">
      <c r="A53" s="24" t="s">
        <v>47</v>
      </c>
      <c r="B53" s="29">
        <v>44503</v>
      </c>
      <c r="C53" s="29">
        <v>18539</v>
      </c>
      <c r="D53" s="29"/>
      <c r="E53" s="29">
        <v>20925</v>
      </c>
      <c r="F53" s="29"/>
      <c r="G53" s="29">
        <v>3158</v>
      </c>
      <c r="H53" s="29"/>
      <c r="I53" s="29">
        <v>973</v>
      </c>
      <c r="J53" s="29"/>
      <c r="K53" s="29">
        <v>209</v>
      </c>
      <c r="L53" s="29"/>
      <c r="M53" s="29">
        <v>397</v>
      </c>
      <c r="N53" s="2"/>
      <c r="O53" s="12">
        <v>10</v>
      </c>
      <c r="P53" s="12"/>
      <c r="Q53" s="12">
        <v>37</v>
      </c>
      <c r="R53" s="12"/>
      <c r="S53" s="13">
        <v>0</v>
      </c>
      <c r="T53" s="12"/>
      <c r="U53" s="13">
        <v>0</v>
      </c>
      <c r="V53" s="12"/>
      <c r="W53" s="13">
        <v>0</v>
      </c>
      <c r="X53" s="12"/>
      <c r="Y53" s="13">
        <v>0</v>
      </c>
      <c r="Z53" s="12"/>
      <c r="AA53" s="13">
        <v>0</v>
      </c>
      <c r="AB53" s="12"/>
      <c r="AC53" s="13">
        <v>0</v>
      </c>
      <c r="AD53" s="2"/>
      <c r="AE53" s="13">
        <v>0</v>
      </c>
      <c r="AF53" s="12"/>
      <c r="AG53" s="13">
        <v>0</v>
      </c>
      <c r="AH53" s="12"/>
      <c r="AI53" s="13">
        <v>0</v>
      </c>
      <c r="AJ53" s="12"/>
      <c r="AK53" s="13">
        <v>0</v>
      </c>
      <c r="AL53" s="12">
        <v>255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5.75">
      <c r="A54" s="24" t="s">
        <v>48</v>
      </c>
      <c r="B54" s="29">
        <v>68572</v>
      </c>
      <c r="C54" s="29">
        <v>35373</v>
      </c>
      <c r="D54" s="29"/>
      <c r="E54" s="29">
        <v>24903</v>
      </c>
      <c r="F54" s="29"/>
      <c r="G54" s="29">
        <v>4210</v>
      </c>
      <c r="H54" s="29"/>
      <c r="I54" s="29">
        <v>2035</v>
      </c>
      <c r="J54" s="29"/>
      <c r="K54" s="29">
        <v>612</v>
      </c>
      <c r="L54" s="29"/>
      <c r="M54" s="29">
        <v>754</v>
      </c>
      <c r="N54" s="2"/>
      <c r="O54" s="12">
        <v>19</v>
      </c>
      <c r="P54" s="12"/>
      <c r="Q54" s="12">
        <v>80</v>
      </c>
      <c r="R54" s="12"/>
      <c r="S54" s="12">
        <v>4</v>
      </c>
      <c r="T54" s="12"/>
      <c r="U54" s="13">
        <v>0</v>
      </c>
      <c r="V54" s="12"/>
      <c r="W54" s="13">
        <v>0</v>
      </c>
      <c r="X54" s="12"/>
      <c r="Y54" s="13">
        <v>0</v>
      </c>
      <c r="Z54" s="12"/>
      <c r="AA54" s="13">
        <v>0</v>
      </c>
      <c r="AB54" s="12"/>
      <c r="AC54" s="13">
        <v>0</v>
      </c>
      <c r="AD54" s="2"/>
      <c r="AE54" s="13">
        <v>0</v>
      </c>
      <c r="AF54" s="12"/>
      <c r="AG54" s="13">
        <v>0</v>
      </c>
      <c r="AH54" s="12"/>
      <c r="AI54" s="13">
        <v>0</v>
      </c>
      <c r="AJ54" s="12"/>
      <c r="AK54" s="13">
        <v>0</v>
      </c>
      <c r="AL54" s="12">
        <v>582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5.75">
      <c r="A55" s="24" t="s">
        <v>49</v>
      </c>
      <c r="B55" s="29">
        <v>125738</v>
      </c>
      <c r="C55" s="29">
        <v>63908</v>
      </c>
      <c r="D55" s="29"/>
      <c r="E55" s="29">
        <v>51976</v>
      </c>
      <c r="F55" s="29"/>
      <c r="G55" s="29">
        <v>5387</v>
      </c>
      <c r="H55" s="29"/>
      <c r="I55" s="29">
        <v>1749</v>
      </c>
      <c r="J55" s="29"/>
      <c r="K55" s="29">
        <v>474</v>
      </c>
      <c r="L55" s="29"/>
      <c r="M55" s="29">
        <v>631</v>
      </c>
      <c r="N55" s="2"/>
      <c r="O55" s="12">
        <v>17</v>
      </c>
      <c r="P55" s="12"/>
      <c r="Q55" s="12">
        <v>124</v>
      </c>
      <c r="R55" s="12"/>
      <c r="S55" s="12">
        <v>7</v>
      </c>
      <c r="T55" s="12"/>
      <c r="U55" s="13">
        <v>0</v>
      </c>
      <c r="V55" s="12"/>
      <c r="W55" s="13">
        <v>0</v>
      </c>
      <c r="X55" s="12"/>
      <c r="Y55" s="13">
        <v>0</v>
      </c>
      <c r="Z55" s="12"/>
      <c r="AA55" s="13">
        <v>2</v>
      </c>
      <c r="AB55" s="12"/>
      <c r="AC55" s="13">
        <v>0</v>
      </c>
      <c r="AD55" s="2"/>
      <c r="AE55" s="13">
        <v>0</v>
      </c>
      <c r="AF55" s="12"/>
      <c r="AG55" s="13">
        <v>0</v>
      </c>
      <c r="AH55" s="12"/>
      <c r="AI55" s="13">
        <v>0</v>
      </c>
      <c r="AJ55" s="12"/>
      <c r="AK55" s="13">
        <v>0</v>
      </c>
      <c r="AL55" s="12">
        <v>1463</v>
      </c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5.75">
      <c r="A56" s="24" t="s">
        <v>50</v>
      </c>
      <c r="B56" s="29">
        <v>37600</v>
      </c>
      <c r="C56" s="29">
        <v>20488</v>
      </c>
      <c r="D56" s="29"/>
      <c r="E56" s="29">
        <v>13543</v>
      </c>
      <c r="F56" s="29"/>
      <c r="G56" s="29">
        <v>1595</v>
      </c>
      <c r="H56" s="29"/>
      <c r="I56" s="29">
        <v>865</v>
      </c>
      <c r="J56" s="29"/>
      <c r="K56" s="29">
        <v>227</v>
      </c>
      <c r="L56" s="29"/>
      <c r="M56" s="29">
        <v>276</v>
      </c>
      <c r="N56" s="2"/>
      <c r="O56" s="12">
        <v>10</v>
      </c>
      <c r="P56" s="12"/>
      <c r="Q56" s="12">
        <v>63</v>
      </c>
      <c r="R56" s="12"/>
      <c r="S56" s="13">
        <v>0</v>
      </c>
      <c r="T56" s="12"/>
      <c r="U56" s="13">
        <v>0</v>
      </c>
      <c r="V56" s="12"/>
      <c r="W56" s="13">
        <v>0</v>
      </c>
      <c r="X56" s="12"/>
      <c r="Y56" s="13">
        <v>0</v>
      </c>
      <c r="Z56" s="12"/>
      <c r="AA56" s="13">
        <v>0</v>
      </c>
      <c r="AB56" s="12"/>
      <c r="AC56" s="13">
        <v>0</v>
      </c>
      <c r="AD56" s="2"/>
      <c r="AE56" s="13">
        <v>0</v>
      </c>
      <c r="AF56" s="12"/>
      <c r="AG56" s="13">
        <v>0</v>
      </c>
      <c r="AH56" s="12"/>
      <c r="AI56" s="13">
        <v>0</v>
      </c>
      <c r="AJ56" s="12"/>
      <c r="AK56" s="13">
        <v>0</v>
      </c>
      <c r="AL56" s="12">
        <v>533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5.75">
      <c r="A57" s="24" t="s">
        <v>51</v>
      </c>
      <c r="B57" s="29">
        <v>106061</v>
      </c>
      <c r="C57" s="29">
        <v>50998</v>
      </c>
      <c r="D57" s="29"/>
      <c r="E57" s="29">
        <v>44915</v>
      </c>
      <c r="F57" s="29"/>
      <c r="G57" s="29">
        <v>5467</v>
      </c>
      <c r="H57" s="29"/>
      <c r="I57" s="29">
        <v>1959</v>
      </c>
      <c r="J57" s="29"/>
      <c r="K57" s="29">
        <v>651</v>
      </c>
      <c r="L57" s="29"/>
      <c r="M57" s="29">
        <v>1147</v>
      </c>
      <c r="N57" s="2"/>
      <c r="O57" s="12">
        <v>20</v>
      </c>
      <c r="P57" s="12"/>
      <c r="Q57" s="12">
        <v>115</v>
      </c>
      <c r="R57" s="12"/>
      <c r="S57" s="12">
        <v>2</v>
      </c>
      <c r="T57" s="12"/>
      <c r="U57" s="13">
        <v>0</v>
      </c>
      <c r="V57" s="12"/>
      <c r="W57" s="13">
        <v>0</v>
      </c>
      <c r="X57" s="12"/>
      <c r="Y57" s="13">
        <v>0</v>
      </c>
      <c r="Z57" s="12"/>
      <c r="AA57" s="13">
        <v>0</v>
      </c>
      <c r="AB57" s="12"/>
      <c r="AC57" s="13">
        <v>0</v>
      </c>
      <c r="AD57" s="2"/>
      <c r="AE57" s="13">
        <v>0</v>
      </c>
      <c r="AF57" s="12"/>
      <c r="AG57" s="13">
        <v>2</v>
      </c>
      <c r="AH57" s="12"/>
      <c r="AI57" s="13">
        <v>0</v>
      </c>
      <c r="AJ57" s="12"/>
      <c r="AK57" s="13">
        <v>0</v>
      </c>
      <c r="AL57" s="12">
        <v>785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5.75">
      <c r="A58" s="24" t="s">
        <v>52</v>
      </c>
      <c r="B58" s="29">
        <v>65356</v>
      </c>
      <c r="C58" s="29">
        <v>35330</v>
      </c>
      <c r="D58" s="29"/>
      <c r="E58" s="29">
        <v>22952</v>
      </c>
      <c r="F58" s="29"/>
      <c r="G58" s="29">
        <v>3616</v>
      </c>
      <c r="H58" s="29"/>
      <c r="I58" s="29">
        <v>1514</v>
      </c>
      <c r="J58" s="29"/>
      <c r="K58" s="29">
        <v>514</v>
      </c>
      <c r="L58" s="29"/>
      <c r="M58" s="29">
        <v>692</v>
      </c>
      <c r="N58" s="2"/>
      <c r="O58" s="12">
        <v>19</v>
      </c>
      <c r="P58" s="12"/>
      <c r="Q58" s="12">
        <v>131</v>
      </c>
      <c r="R58" s="12"/>
      <c r="S58" s="13">
        <v>0</v>
      </c>
      <c r="T58" s="12"/>
      <c r="U58" s="13">
        <v>0</v>
      </c>
      <c r="V58" s="12"/>
      <c r="W58" s="13">
        <v>0</v>
      </c>
      <c r="X58" s="12"/>
      <c r="Y58" s="13">
        <v>0</v>
      </c>
      <c r="Z58" s="12"/>
      <c r="AA58" s="13">
        <v>0</v>
      </c>
      <c r="AB58" s="12"/>
      <c r="AC58" s="13">
        <v>0</v>
      </c>
      <c r="AD58" s="2"/>
      <c r="AE58" s="13">
        <v>0</v>
      </c>
      <c r="AF58" s="12"/>
      <c r="AG58" s="13">
        <v>0</v>
      </c>
      <c r="AH58" s="12"/>
      <c r="AI58" s="13">
        <v>0</v>
      </c>
      <c r="AJ58" s="12"/>
      <c r="AK58" s="13">
        <v>0</v>
      </c>
      <c r="AL58" s="12">
        <v>588</v>
      </c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5.75">
      <c r="A59" s="24" t="s">
        <v>53</v>
      </c>
      <c r="B59" s="29">
        <v>13341</v>
      </c>
      <c r="C59" s="29">
        <v>5119</v>
      </c>
      <c r="D59" s="29"/>
      <c r="E59" s="29">
        <v>6497</v>
      </c>
      <c r="F59" s="29"/>
      <c r="G59" s="29">
        <v>970</v>
      </c>
      <c r="H59" s="29"/>
      <c r="I59" s="29">
        <v>308</v>
      </c>
      <c r="J59" s="29"/>
      <c r="K59" s="29">
        <v>108</v>
      </c>
      <c r="L59" s="29"/>
      <c r="M59" s="29">
        <v>129</v>
      </c>
      <c r="N59" s="2"/>
      <c r="O59" s="12">
        <v>7</v>
      </c>
      <c r="P59" s="12"/>
      <c r="Q59" s="12">
        <v>20</v>
      </c>
      <c r="R59" s="12"/>
      <c r="S59" s="13">
        <v>0</v>
      </c>
      <c r="T59" s="12"/>
      <c r="U59" s="13">
        <v>0</v>
      </c>
      <c r="V59" s="12"/>
      <c r="W59" s="13">
        <v>0</v>
      </c>
      <c r="X59" s="12"/>
      <c r="Y59" s="13">
        <v>0</v>
      </c>
      <c r="Z59" s="12"/>
      <c r="AA59" s="13">
        <v>0</v>
      </c>
      <c r="AB59" s="12"/>
      <c r="AC59" s="13">
        <v>0</v>
      </c>
      <c r="AD59" s="2"/>
      <c r="AE59" s="13">
        <v>0</v>
      </c>
      <c r="AF59" s="12"/>
      <c r="AG59" s="13">
        <v>0</v>
      </c>
      <c r="AH59" s="12"/>
      <c r="AI59" s="13">
        <v>0</v>
      </c>
      <c r="AJ59" s="12"/>
      <c r="AK59" s="13">
        <v>0</v>
      </c>
      <c r="AL59" s="12">
        <v>183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5.75">
      <c r="A60" s="24" t="s">
        <v>54</v>
      </c>
      <c r="B60" s="29">
        <v>8193</v>
      </c>
      <c r="C60" s="29">
        <v>3444</v>
      </c>
      <c r="D60" s="29"/>
      <c r="E60" s="29">
        <v>3798</v>
      </c>
      <c r="F60" s="29"/>
      <c r="G60" s="29">
        <v>483</v>
      </c>
      <c r="H60" s="29"/>
      <c r="I60" s="29">
        <v>230</v>
      </c>
      <c r="J60" s="29"/>
      <c r="K60" s="29">
        <v>75</v>
      </c>
      <c r="L60" s="29"/>
      <c r="M60" s="29">
        <v>80</v>
      </c>
      <c r="N60" s="2"/>
      <c r="O60" s="12">
        <v>1</v>
      </c>
      <c r="P60" s="12"/>
      <c r="Q60" s="12">
        <v>19</v>
      </c>
      <c r="R60" s="12"/>
      <c r="S60" s="13">
        <v>0</v>
      </c>
      <c r="T60" s="12"/>
      <c r="U60" s="13">
        <v>0</v>
      </c>
      <c r="V60" s="12"/>
      <c r="W60" s="13">
        <v>0</v>
      </c>
      <c r="X60" s="12"/>
      <c r="Y60" s="13">
        <v>0</v>
      </c>
      <c r="Z60" s="12"/>
      <c r="AA60" s="13">
        <v>0</v>
      </c>
      <c r="AB60" s="12"/>
      <c r="AC60" s="13">
        <v>0</v>
      </c>
      <c r="AD60" s="2"/>
      <c r="AE60" s="13">
        <v>0</v>
      </c>
      <c r="AF60" s="12"/>
      <c r="AG60" s="13">
        <v>0</v>
      </c>
      <c r="AH60" s="12"/>
      <c r="AI60" s="13">
        <v>0</v>
      </c>
      <c r="AJ60" s="12"/>
      <c r="AK60" s="13">
        <v>0</v>
      </c>
      <c r="AL60" s="12">
        <v>63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5.75">
      <c r="A61" s="24" t="s">
        <v>55</v>
      </c>
      <c r="B61" s="29">
        <v>13333</v>
      </c>
      <c r="C61" s="29">
        <v>6715</v>
      </c>
      <c r="D61" s="29"/>
      <c r="E61" s="29">
        <v>5244</v>
      </c>
      <c r="F61" s="29"/>
      <c r="G61" s="29">
        <v>645</v>
      </c>
      <c r="H61" s="29"/>
      <c r="I61" s="29">
        <v>379</v>
      </c>
      <c r="J61" s="29"/>
      <c r="K61" s="29">
        <v>101</v>
      </c>
      <c r="L61" s="29"/>
      <c r="M61" s="29">
        <v>110</v>
      </c>
      <c r="N61" s="2"/>
      <c r="O61" s="12">
        <v>5</v>
      </c>
      <c r="P61" s="12"/>
      <c r="Q61" s="12">
        <v>16</v>
      </c>
      <c r="R61" s="12"/>
      <c r="S61" s="13">
        <v>0</v>
      </c>
      <c r="T61" s="12"/>
      <c r="U61" s="13">
        <v>0</v>
      </c>
      <c r="V61" s="12"/>
      <c r="W61" s="13">
        <v>0</v>
      </c>
      <c r="X61" s="12"/>
      <c r="Y61" s="13">
        <v>0</v>
      </c>
      <c r="Z61" s="12"/>
      <c r="AA61" s="13">
        <v>0</v>
      </c>
      <c r="AB61" s="12"/>
      <c r="AC61" s="13">
        <v>0</v>
      </c>
      <c r="AD61" s="2"/>
      <c r="AE61" s="13">
        <v>0</v>
      </c>
      <c r="AF61" s="12"/>
      <c r="AG61" s="13">
        <v>0</v>
      </c>
      <c r="AH61" s="12"/>
      <c r="AI61" s="13">
        <v>0</v>
      </c>
      <c r="AJ61" s="12"/>
      <c r="AK61" s="13">
        <v>0</v>
      </c>
      <c r="AL61" s="12">
        <v>118</v>
      </c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5.75">
      <c r="A62" s="24" t="s">
        <v>56</v>
      </c>
      <c r="B62" s="29">
        <v>38781</v>
      </c>
      <c r="C62" s="29">
        <v>15015</v>
      </c>
      <c r="D62" s="29"/>
      <c r="E62" s="29">
        <v>20163</v>
      </c>
      <c r="F62" s="29"/>
      <c r="G62" s="29">
        <v>1791</v>
      </c>
      <c r="H62" s="29"/>
      <c r="I62" s="29">
        <v>772</v>
      </c>
      <c r="J62" s="29"/>
      <c r="K62" s="29">
        <v>232</v>
      </c>
      <c r="L62" s="29"/>
      <c r="M62" s="29">
        <v>373</v>
      </c>
      <c r="N62" s="2"/>
      <c r="O62" s="12">
        <v>7</v>
      </c>
      <c r="P62" s="12"/>
      <c r="Q62" s="12">
        <v>81</v>
      </c>
      <c r="R62" s="12"/>
      <c r="S62" s="13">
        <v>0</v>
      </c>
      <c r="T62" s="12"/>
      <c r="U62" s="13">
        <v>0</v>
      </c>
      <c r="V62" s="12"/>
      <c r="W62" s="13">
        <v>0</v>
      </c>
      <c r="X62" s="12"/>
      <c r="Y62" s="13">
        <v>0</v>
      </c>
      <c r="Z62" s="12"/>
      <c r="AA62" s="13">
        <v>0</v>
      </c>
      <c r="AB62" s="12"/>
      <c r="AC62" s="13">
        <v>2</v>
      </c>
      <c r="AD62" s="2"/>
      <c r="AE62" s="13">
        <v>0</v>
      </c>
      <c r="AF62" s="12"/>
      <c r="AG62" s="13">
        <v>0</v>
      </c>
      <c r="AH62" s="12"/>
      <c r="AI62" s="13">
        <v>0</v>
      </c>
      <c r="AJ62" s="12"/>
      <c r="AK62" s="13">
        <v>0</v>
      </c>
      <c r="AL62" s="12">
        <v>345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5.75">
      <c r="A63" s="24" t="s">
        <v>57</v>
      </c>
      <c r="B63" s="29">
        <v>598744</v>
      </c>
      <c r="C63" s="29">
        <v>292238</v>
      </c>
      <c r="D63" s="29"/>
      <c r="E63" s="29">
        <v>246044</v>
      </c>
      <c r="F63" s="29"/>
      <c r="G63" s="29">
        <v>36087</v>
      </c>
      <c r="H63" s="29"/>
      <c r="I63" s="29">
        <v>11841</v>
      </c>
      <c r="J63" s="29"/>
      <c r="K63" s="29">
        <v>2528</v>
      </c>
      <c r="L63" s="29"/>
      <c r="M63" s="29">
        <v>3947</v>
      </c>
      <c r="N63" s="2"/>
      <c r="O63" s="12">
        <v>148</v>
      </c>
      <c r="P63" s="12"/>
      <c r="Q63" s="12">
        <v>521</v>
      </c>
      <c r="R63" s="12"/>
      <c r="S63" s="13">
        <v>0</v>
      </c>
      <c r="T63" s="12"/>
      <c r="U63" s="13">
        <v>0</v>
      </c>
      <c r="V63" s="12"/>
      <c r="W63" s="13">
        <v>0</v>
      </c>
      <c r="X63" s="12"/>
      <c r="Y63" s="13">
        <v>0</v>
      </c>
      <c r="Z63" s="12"/>
      <c r="AA63" s="13">
        <v>0</v>
      </c>
      <c r="AB63" s="12"/>
      <c r="AC63" s="13">
        <v>0</v>
      </c>
      <c r="AD63" s="2"/>
      <c r="AE63" s="13">
        <v>0</v>
      </c>
      <c r="AF63" s="12"/>
      <c r="AG63" s="13">
        <v>0</v>
      </c>
      <c r="AH63" s="12"/>
      <c r="AI63" s="13">
        <v>0</v>
      </c>
      <c r="AJ63" s="12"/>
      <c r="AK63" s="13">
        <v>0</v>
      </c>
      <c r="AL63" s="12">
        <v>5390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5.75">
      <c r="A64" s="24" t="s">
        <v>58</v>
      </c>
      <c r="B64" s="29">
        <v>28728</v>
      </c>
      <c r="C64" s="29">
        <v>14612</v>
      </c>
      <c r="D64" s="29"/>
      <c r="E64" s="29">
        <v>11347</v>
      </c>
      <c r="F64" s="29"/>
      <c r="G64" s="29">
        <v>1358</v>
      </c>
      <c r="H64" s="29"/>
      <c r="I64" s="29">
        <v>656</v>
      </c>
      <c r="J64" s="29"/>
      <c r="K64" s="29">
        <v>188</v>
      </c>
      <c r="L64" s="29"/>
      <c r="M64" s="29">
        <v>195</v>
      </c>
      <c r="N64" s="2"/>
      <c r="O64" s="12">
        <v>7</v>
      </c>
      <c r="P64" s="12"/>
      <c r="Q64" s="12">
        <v>50</v>
      </c>
      <c r="R64" s="12"/>
      <c r="S64" s="13">
        <v>0</v>
      </c>
      <c r="T64" s="12"/>
      <c r="U64" s="13">
        <v>0</v>
      </c>
      <c r="V64" s="12"/>
      <c r="W64" s="13">
        <v>0</v>
      </c>
      <c r="X64" s="12"/>
      <c r="Y64" s="13">
        <v>0</v>
      </c>
      <c r="Z64" s="12"/>
      <c r="AA64" s="13">
        <v>0</v>
      </c>
      <c r="AB64" s="12"/>
      <c r="AC64" s="13">
        <v>0</v>
      </c>
      <c r="AD64" s="2"/>
      <c r="AE64" s="13">
        <v>0</v>
      </c>
      <c r="AF64" s="12"/>
      <c r="AG64" s="13">
        <v>0</v>
      </c>
      <c r="AH64" s="12"/>
      <c r="AI64" s="13">
        <v>0</v>
      </c>
      <c r="AJ64" s="12"/>
      <c r="AK64" s="13">
        <v>0</v>
      </c>
      <c r="AL64" s="12">
        <v>315</v>
      </c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5.75">
      <c r="A65" s="24" t="s">
        <v>59</v>
      </c>
      <c r="B65" s="29">
        <v>21713</v>
      </c>
      <c r="C65" s="29">
        <v>8544</v>
      </c>
      <c r="D65" s="29"/>
      <c r="E65" s="29">
        <v>11160</v>
      </c>
      <c r="F65" s="29"/>
      <c r="G65" s="29">
        <v>957</v>
      </c>
      <c r="H65" s="29"/>
      <c r="I65" s="29">
        <v>386</v>
      </c>
      <c r="J65" s="29"/>
      <c r="K65" s="29">
        <v>172</v>
      </c>
      <c r="L65" s="29"/>
      <c r="M65" s="29">
        <v>240</v>
      </c>
      <c r="N65" s="2"/>
      <c r="O65" s="12">
        <v>3</v>
      </c>
      <c r="P65" s="12"/>
      <c r="Q65" s="12">
        <v>58</v>
      </c>
      <c r="R65" s="12"/>
      <c r="S65" s="13">
        <v>0</v>
      </c>
      <c r="T65" s="12"/>
      <c r="U65" s="13">
        <v>0</v>
      </c>
      <c r="V65" s="12"/>
      <c r="W65" s="13">
        <v>0</v>
      </c>
      <c r="X65" s="12"/>
      <c r="Y65" s="13">
        <v>0</v>
      </c>
      <c r="Z65" s="12"/>
      <c r="AA65" s="13">
        <v>0</v>
      </c>
      <c r="AB65" s="12"/>
      <c r="AC65" s="13">
        <v>3</v>
      </c>
      <c r="AD65" s="2"/>
      <c r="AE65" s="13">
        <v>0</v>
      </c>
      <c r="AF65" s="12"/>
      <c r="AG65" s="13">
        <v>0</v>
      </c>
      <c r="AH65" s="12"/>
      <c r="AI65" s="13">
        <v>0</v>
      </c>
      <c r="AJ65" s="12"/>
      <c r="AK65" s="13">
        <v>0</v>
      </c>
      <c r="AL65" s="12">
        <v>190</v>
      </c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5.75">
      <c r="A66" s="24" t="s">
        <v>60</v>
      </c>
      <c r="B66" s="29">
        <v>39942</v>
      </c>
      <c r="C66" s="29">
        <v>24872</v>
      </c>
      <c r="D66" s="29"/>
      <c r="E66" s="29">
        <v>10191</v>
      </c>
      <c r="F66" s="29"/>
      <c r="G66" s="29">
        <v>916</v>
      </c>
      <c r="H66" s="29"/>
      <c r="I66" s="29">
        <v>2372</v>
      </c>
      <c r="J66" s="29"/>
      <c r="K66" s="29">
        <v>834</v>
      </c>
      <c r="L66" s="29"/>
      <c r="M66" s="29">
        <v>395</v>
      </c>
      <c r="N66" s="2"/>
      <c r="O66" s="12">
        <v>30</v>
      </c>
      <c r="P66" s="12"/>
      <c r="Q66" s="12">
        <v>33</v>
      </c>
      <c r="R66" s="12"/>
      <c r="S66" s="12">
        <v>21</v>
      </c>
      <c r="T66" s="12"/>
      <c r="U66" s="13">
        <v>0</v>
      </c>
      <c r="V66" s="12"/>
      <c r="W66" s="13">
        <v>0</v>
      </c>
      <c r="X66" s="12"/>
      <c r="Y66" s="12">
        <v>1</v>
      </c>
      <c r="Z66" s="12"/>
      <c r="AA66" s="13">
        <v>1</v>
      </c>
      <c r="AB66" s="12"/>
      <c r="AC66" s="13">
        <v>0</v>
      </c>
      <c r="AD66" s="2"/>
      <c r="AE66" s="13">
        <v>0</v>
      </c>
      <c r="AF66" s="12"/>
      <c r="AG66" s="13">
        <v>1</v>
      </c>
      <c r="AH66" s="12"/>
      <c r="AI66" s="13">
        <v>0</v>
      </c>
      <c r="AJ66" s="12"/>
      <c r="AK66" s="13">
        <v>3</v>
      </c>
      <c r="AL66" s="12">
        <v>272</v>
      </c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5.75">
      <c r="A67" s="24" t="s">
        <v>61</v>
      </c>
      <c r="B67" s="29">
        <v>80140</v>
      </c>
      <c r="C67" s="29">
        <v>44480</v>
      </c>
      <c r="D67" s="29"/>
      <c r="E67" s="29">
        <v>26123</v>
      </c>
      <c r="F67" s="29"/>
      <c r="G67" s="29">
        <v>3636</v>
      </c>
      <c r="H67" s="29"/>
      <c r="I67" s="29">
        <v>3272</v>
      </c>
      <c r="J67" s="29"/>
      <c r="K67" s="29">
        <v>944</v>
      </c>
      <c r="L67" s="29"/>
      <c r="M67" s="29">
        <v>768</v>
      </c>
      <c r="N67" s="2"/>
      <c r="O67" s="12">
        <v>44</v>
      </c>
      <c r="P67" s="12"/>
      <c r="Q67" s="12">
        <v>78</v>
      </c>
      <c r="R67" s="12"/>
      <c r="S67" s="13">
        <v>0</v>
      </c>
      <c r="T67" s="12"/>
      <c r="U67" s="13">
        <v>0</v>
      </c>
      <c r="V67" s="12"/>
      <c r="W67" s="13">
        <v>0</v>
      </c>
      <c r="X67" s="12"/>
      <c r="Y67" s="13">
        <v>0</v>
      </c>
      <c r="Z67" s="12"/>
      <c r="AA67" s="13">
        <v>0</v>
      </c>
      <c r="AB67" s="12"/>
      <c r="AC67" s="13">
        <v>0</v>
      </c>
      <c r="AD67" s="2"/>
      <c r="AE67" s="13">
        <v>0</v>
      </c>
      <c r="AF67" s="12"/>
      <c r="AG67" s="13">
        <v>0</v>
      </c>
      <c r="AH67" s="12"/>
      <c r="AI67" s="13">
        <v>0</v>
      </c>
      <c r="AJ67" s="12"/>
      <c r="AK67" s="13">
        <v>0</v>
      </c>
      <c r="AL67" s="12">
        <v>795</v>
      </c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5.75">
      <c r="A68" s="24" t="s">
        <v>62</v>
      </c>
      <c r="B68" s="29">
        <v>29779</v>
      </c>
      <c r="C68" s="29">
        <v>14276</v>
      </c>
      <c r="D68" s="29"/>
      <c r="E68" s="29">
        <v>12925</v>
      </c>
      <c r="F68" s="29"/>
      <c r="G68" s="29">
        <v>1194</v>
      </c>
      <c r="H68" s="29"/>
      <c r="I68" s="29">
        <v>530</v>
      </c>
      <c r="J68" s="29"/>
      <c r="K68" s="29">
        <v>220</v>
      </c>
      <c r="L68" s="29"/>
      <c r="M68" s="29">
        <v>312</v>
      </c>
      <c r="N68" s="2"/>
      <c r="O68" s="12">
        <v>8</v>
      </c>
      <c r="P68" s="12"/>
      <c r="Q68" s="12">
        <v>49</v>
      </c>
      <c r="R68" s="12"/>
      <c r="S68" s="13">
        <v>0</v>
      </c>
      <c r="T68" s="12"/>
      <c r="U68" s="13">
        <v>0</v>
      </c>
      <c r="V68" s="12"/>
      <c r="W68" s="13">
        <v>0</v>
      </c>
      <c r="X68" s="12"/>
      <c r="Y68" s="13">
        <v>0</v>
      </c>
      <c r="Z68" s="12"/>
      <c r="AA68" s="13">
        <v>0</v>
      </c>
      <c r="AB68" s="12"/>
      <c r="AC68" s="13">
        <v>0</v>
      </c>
      <c r="AD68" s="2"/>
      <c r="AE68" s="13">
        <v>0</v>
      </c>
      <c r="AF68" s="12"/>
      <c r="AG68" s="13">
        <v>0</v>
      </c>
      <c r="AH68" s="12"/>
      <c r="AI68" s="13">
        <v>0</v>
      </c>
      <c r="AJ68" s="12"/>
      <c r="AK68" s="13">
        <v>0</v>
      </c>
      <c r="AL68" s="12">
        <v>265</v>
      </c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5.75">
      <c r="A69" s="24" t="s">
        <v>63</v>
      </c>
      <c r="B69" s="29">
        <v>23249</v>
      </c>
      <c r="C69" s="29">
        <v>10993</v>
      </c>
      <c r="D69" s="29"/>
      <c r="E69" s="29">
        <v>9793</v>
      </c>
      <c r="F69" s="29"/>
      <c r="G69" s="29">
        <v>1292</v>
      </c>
      <c r="H69" s="29"/>
      <c r="I69" s="29">
        <v>530</v>
      </c>
      <c r="J69" s="29"/>
      <c r="K69" s="29">
        <v>177</v>
      </c>
      <c r="L69" s="29"/>
      <c r="M69" s="29">
        <v>222</v>
      </c>
      <c r="N69" s="2"/>
      <c r="O69" s="12">
        <v>6</v>
      </c>
      <c r="P69" s="12"/>
      <c r="Q69" s="12">
        <v>43</v>
      </c>
      <c r="R69" s="12"/>
      <c r="S69" s="13">
        <v>0</v>
      </c>
      <c r="T69" s="12"/>
      <c r="U69" s="13">
        <v>0</v>
      </c>
      <c r="V69" s="12"/>
      <c r="W69" s="13">
        <v>0</v>
      </c>
      <c r="X69" s="12"/>
      <c r="Y69" s="13">
        <v>0</v>
      </c>
      <c r="Z69" s="12"/>
      <c r="AA69" s="13">
        <v>0</v>
      </c>
      <c r="AB69" s="12"/>
      <c r="AC69" s="13">
        <v>0</v>
      </c>
      <c r="AD69" s="2"/>
      <c r="AE69" s="13">
        <v>0</v>
      </c>
      <c r="AF69" s="12"/>
      <c r="AG69" s="13">
        <v>0</v>
      </c>
      <c r="AH69" s="12"/>
      <c r="AI69" s="13">
        <v>0</v>
      </c>
      <c r="AJ69" s="12"/>
      <c r="AK69" s="13">
        <v>0</v>
      </c>
      <c r="AL69" s="12">
        <v>193</v>
      </c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5.75">
      <c r="A70" s="24" t="s">
        <v>64</v>
      </c>
      <c r="B70" s="29">
        <v>37802</v>
      </c>
      <c r="C70" s="29">
        <v>15732</v>
      </c>
      <c r="D70" s="29"/>
      <c r="E70" s="29">
        <v>17248</v>
      </c>
      <c r="F70" s="29"/>
      <c r="G70" s="29">
        <v>2812</v>
      </c>
      <c r="H70" s="29"/>
      <c r="I70" s="29">
        <v>903</v>
      </c>
      <c r="J70" s="29"/>
      <c r="K70" s="29">
        <v>222</v>
      </c>
      <c r="L70" s="29"/>
      <c r="M70" s="29">
        <v>424</v>
      </c>
      <c r="N70" s="2"/>
      <c r="O70" s="12">
        <v>15</v>
      </c>
      <c r="P70" s="12"/>
      <c r="Q70" s="12">
        <v>83</v>
      </c>
      <c r="R70" s="12"/>
      <c r="S70" s="13">
        <v>0</v>
      </c>
      <c r="T70" s="12"/>
      <c r="U70" s="13">
        <v>0</v>
      </c>
      <c r="V70" s="12"/>
      <c r="W70" s="13">
        <v>0</v>
      </c>
      <c r="X70" s="12"/>
      <c r="Y70" s="13">
        <v>0</v>
      </c>
      <c r="Z70" s="12"/>
      <c r="AA70" s="13">
        <v>0</v>
      </c>
      <c r="AB70" s="12"/>
      <c r="AC70" s="13">
        <v>0</v>
      </c>
      <c r="AD70" s="2"/>
      <c r="AE70" s="13">
        <v>0</v>
      </c>
      <c r="AF70" s="12"/>
      <c r="AG70" s="13">
        <v>0</v>
      </c>
      <c r="AH70" s="12"/>
      <c r="AI70" s="13">
        <v>0</v>
      </c>
      <c r="AJ70" s="12"/>
      <c r="AK70" s="13">
        <v>0</v>
      </c>
      <c r="AL70" s="12">
        <v>363</v>
      </c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5.75">
      <c r="A71" s="24" t="s">
        <v>65</v>
      </c>
      <c r="B71" s="29">
        <v>391912</v>
      </c>
      <c r="C71" s="29">
        <v>234778</v>
      </c>
      <c r="D71" s="29"/>
      <c r="E71" s="29">
        <v>131139</v>
      </c>
      <c r="F71" s="29"/>
      <c r="G71" s="29">
        <v>11983</v>
      </c>
      <c r="H71" s="29"/>
      <c r="I71" s="29">
        <v>6007</v>
      </c>
      <c r="J71" s="29"/>
      <c r="K71" s="29">
        <v>1627</v>
      </c>
      <c r="L71" s="29"/>
      <c r="M71" s="29">
        <v>2042</v>
      </c>
      <c r="N71" s="2"/>
      <c r="O71" s="12">
        <v>76</v>
      </c>
      <c r="P71" s="12"/>
      <c r="Q71" s="12">
        <v>228</v>
      </c>
      <c r="R71" s="12"/>
      <c r="S71" s="13">
        <v>0</v>
      </c>
      <c r="T71" s="12"/>
      <c r="U71" s="13">
        <v>0</v>
      </c>
      <c r="V71" s="12"/>
      <c r="W71" s="13">
        <v>0</v>
      </c>
      <c r="X71" s="12"/>
      <c r="Y71" s="12">
        <v>2</v>
      </c>
      <c r="Z71" s="12"/>
      <c r="AA71" s="13">
        <v>0</v>
      </c>
      <c r="AB71" s="12"/>
      <c r="AC71" s="13">
        <v>2</v>
      </c>
      <c r="AD71" s="2"/>
      <c r="AE71" s="13">
        <v>0</v>
      </c>
      <c r="AF71" s="12"/>
      <c r="AG71" s="13">
        <v>2</v>
      </c>
      <c r="AH71" s="12"/>
      <c r="AI71" s="13">
        <v>0</v>
      </c>
      <c r="AJ71" s="12"/>
      <c r="AK71" s="13">
        <v>0</v>
      </c>
      <c r="AL71" s="12">
        <v>4026</v>
      </c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5.75">
      <c r="A72" s="24" t="s">
        <v>66</v>
      </c>
      <c r="B72" s="29">
        <v>16416</v>
      </c>
      <c r="C72" s="29">
        <v>5357</v>
      </c>
      <c r="D72" s="29"/>
      <c r="E72" s="29">
        <v>9248</v>
      </c>
      <c r="F72" s="29"/>
      <c r="G72" s="29">
        <v>1100</v>
      </c>
      <c r="H72" s="29"/>
      <c r="I72" s="29">
        <v>304</v>
      </c>
      <c r="J72" s="29"/>
      <c r="K72" s="29">
        <v>96</v>
      </c>
      <c r="L72" s="29"/>
      <c r="M72" s="29">
        <v>135</v>
      </c>
      <c r="N72" s="2"/>
      <c r="O72" s="12">
        <v>6</v>
      </c>
      <c r="P72" s="12"/>
      <c r="Q72" s="12">
        <v>55</v>
      </c>
      <c r="R72" s="12"/>
      <c r="S72" s="13">
        <v>0</v>
      </c>
      <c r="T72" s="12"/>
      <c r="U72" s="13">
        <v>0</v>
      </c>
      <c r="V72" s="12"/>
      <c r="W72" s="13">
        <v>0</v>
      </c>
      <c r="X72" s="12"/>
      <c r="Y72" s="13">
        <v>0</v>
      </c>
      <c r="Z72" s="12"/>
      <c r="AA72" s="13">
        <v>0</v>
      </c>
      <c r="AB72" s="12"/>
      <c r="AC72" s="13">
        <v>0</v>
      </c>
      <c r="AD72" s="2"/>
      <c r="AE72" s="13">
        <v>0</v>
      </c>
      <c r="AF72" s="12"/>
      <c r="AG72" s="13">
        <v>0</v>
      </c>
      <c r="AH72" s="12"/>
      <c r="AI72" s="13">
        <v>0</v>
      </c>
      <c r="AJ72" s="12"/>
      <c r="AK72" s="13">
        <v>0</v>
      </c>
      <c r="AL72" s="12">
        <v>115</v>
      </c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>
      <c r="A73" s="24" t="s">
        <v>67</v>
      </c>
      <c r="B73" s="29">
        <v>9514</v>
      </c>
      <c r="C73" s="29">
        <v>4259</v>
      </c>
      <c r="D73" s="29"/>
      <c r="E73" s="29">
        <v>4269</v>
      </c>
      <c r="F73" s="29"/>
      <c r="G73" s="29">
        <v>529</v>
      </c>
      <c r="H73" s="29"/>
      <c r="I73" s="29">
        <v>229</v>
      </c>
      <c r="J73" s="29"/>
      <c r="K73" s="29">
        <v>67</v>
      </c>
      <c r="L73" s="29"/>
      <c r="M73" s="29">
        <v>69</v>
      </c>
      <c r="N73" s="2"/>
      <c r="O73" s="12">
        <v>3</v>
      </c>
      <c r="P73" s="12"/>
      <c r="Q73" s="12">
        <v>17</v>
      </c>
      <c r="R73" s="12"/>
      <c r="S73" s="13">
        <v>0</v>
      </c>
      <c r="T73" s="12"/>
      <c r="U73" s="13">
        <v>0</v>
      </c>
      <c r="V73" s="12"/>
      <c r="W73" s="13">
        <v>0</v>
      </c>
      <c r="X73" s="12"/>
      <c r="Y73" s="13">
        <v>0</v>
      </c>
      <c r="Z73" s="12"/>
      <c r="AA73" s="13">
        <v>0</v>
      </c>
      <c r="AB73" s="12"/>
      <c r="AC73" s="13">
        <v>0</v>
      </c>
      <c r="AD73" s="2"/>
      <c r="AE73" s="13">
        <v>0</v>
      </c>
      <c r="AF73" s="12"/>
      <c r="AG73" s="13">
        <v>0</v>
      </c>
      <c r="AH73" s="12"/>
      <c r="AI73" s="13">
        <v>0</v>
      </c>
      <c r="AJ73" s="12"/>
      <c r="AK73" s="13">
        <v>0</v>
      </c>
      <c r="AL73" s="12">
        <v>72</v>
      </c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0"/>
      <c r="AE74" s="20"/>
      <c r="AF74" s="20"/>
      <c r="AG74" s="20"/>
      <c r="AH74" s="20"/>
      <c r="AI74" s="20"/>
      <c r="AJ74" s="20"/>
      <c r="AK74" s="20"/>
      <c r="AL74" s="20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5.75">
      <c r="A75" s="2" t="s">
        <v>70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.75">
      <c r="A77" s="42" t="s">
        <v>127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</sheetData>
  <sheetProtection/>
  <hyperlinks>
    <hyperlink ref="A77" r:id="rId1" display="SOURCE: New York State Board of Elections; www.elections.ny.gov (last viewed June 4, 2015).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8.77734375" style="0" customWidth="1"/>
    <col min="3" max="3" width="9.77734375" style="0" customWidth="1"/>
    <col min="4" max="4" width="1.77734375" style="0" customWidth="1"/>
    <col min="6" max="6" width="1.77734375" style="0" customWidth="1"/>
    <col min="7" max="7" width="8.88671875" style="0" customWidth="1"/>
    <col min="8" max="8" width="1.77734375" style="0" customWidth="1"/>
    <col min="9" max="9" width="12.10546875" style="0" customWidth="1"/>
    <col min="10" max="10" width="1.77734375" style="0" customWidth="1"/>
    <col min="12" max="12" width="1.77734375" style="0" customWidth="1"/>
    <col min="14" max="14" width="1.77734375" style="0" customWidth="1"/>
    <col min="16" max="16" width="1.77734375" style="0" customWidth="1"/>
    <col min="18" max="18" width="1.77734375" style="0" customWidth="1"/>
    <col min="20" max="20" width="1.77734375" style="0" customWidth="1"/>
    <col min="22" max="22" width="1.77734375" style="0" customWidth="1"/>
    <col min="24" max="24" width="1.77734375" style="0" customWidth="1"/>
    <col min="26" max="26" width="1.77734375" style="0" customWidth="1"/>
    <col min="28" max="28" width="1.77734375" style="0" customWidth="1"/>
    <col min="30" max="30" width="1.77734375" style="0" customWidth="1"/>
    <col min="32" max="32" width="1.77734375" style="0" customWidth="1"/>
    <col min="34" max="34" width="1.77734375" style="0" customWidth="1"/>
    <col min="36" max="36" width="1.77734375" style="0" customWidth="1"/>
    <col min="37" max="37" width="10.10546875" style="0" customWidth="1"/>
    <col min="38" max="38" width="1.77734375" style="0" customWidth="1"/>
  </cols>
  <sheetData>
    <row r="1" spans="1:57" ht="20.25">
      <c r="A1" s="30" t="s">
        <v>0</v>
      </c>
      <c r="B1" s="24"/>
      <c r="C1" s="24"/>
      <c r="D1" s="24"/>
      <c r="E1" s="24"/>
      <c r="F1" s="24"/>
      <c r="G1" s="25"/>
      <c r="H1" s="24"/>
      <c r="I1" s="24"/>
      <c r="J1" s="24"/>
      <c r="K1" s="24"/>
      <c r="L1" s="24"/>
      <c r="M1" s="2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ht="20.25">
      <c r="A2" s="31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29.25">
      <c r="A4" s="39"/>
      <c r="B4" s="40"/>
      <c r="C4" s="41" t="s">
        <v>131</v>
      </c>
      <c r="D4" s="40"/>
      <c r="E4" s="41" t="s">
        <v>149</v>
      </c>
      <c r="F4" s="40"/>
      <c r="G4" s="41" t="s">
        <v>149</v>
      </c>
      <c r="H4" s="40"/>
      <c r="I4" s="41" t="s">
        <v>149</v>
      </c>
      <c r="J4" s="40"/>
      <c r="K4" s="41" t="s">
        <v>131</v>
      </c>
      <c r="L4" s="40"/>
      <c r="M4" s="41" t="s">
        <v>150</v>
      </c>
      <c r="N4" s="40"/>
      <c r="O4" s="22" t="s">
        <v>151</v>
      </c>
      <c r="P4" s="20"/>
      <c r="Q4" s="22" t="s">
        <v>152</v>
      </c>
      <c r="R4" s="21"/>
      <c r="S4" s="22" t="s">
        <v>153</v>
      </c>
      <c r="T4" s="21"/>
      <c r="U4" s="22" t="s">
        <v>154</v>
      </c>
      <c r="V4" s="21"/>
      <c r="W4" s="23" t="s">
        <v>140</v>
      </c>
      <c r="X4" s="21"/>
      <c r="Y4" s="23" t="s">
        <v>141</v>
      </c>
      <c r="Z4" s="21"/>
      <c r="AA4" s="23" t="s">
        <v>142</v>
      </c>
      <c r="AB4" s="21"/>
      <c r="AC4" s="23" t="s">
        <v>139</v>
      </c>
      <c r="AD4" s="20"/>
      <c r="AE4" s="23" t="s">
        <v>144</v>
      </c>
      <c r="AF4" s="20"/>
      <c r="AG4" s="23" t="s">
        <v>144</v>
      </c>
      <c r="AH4" s="21"/>
      <c r="AI4" s="23" t="s">
        <v>145</v>
      </c>
      <c r="AJ4" s="21"/>
      <c r="AK4" s="23" t="s">
        <v>146</v>
      </c>
      <c r="AL4" s="21"/>
      <c r="AM4" s="23" t="s">
        <v>126</v>
      </c>
      <c r="AN4" s="2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57.75">
      <c r="A5" s="26" t="s">
        <v>1</v>
      </c>
      <c r="B5" s="18" t="s">
        <v>108</v>
      </c>
      <c r="C5" s="27" t="s">
        <v>68</v>
      </c>
      <c r="D5" s="27"/>
      <c r="E5" s="37" t="s">
        <v>2</v>
      </c>
      <c r="F5" s="37"/>
      <c r="G5" s="37" t="s">
        <v>71</v>
      </c>
      <c r="H5" s="37"/>
      <c r="I5" s="37" t="s">
        <v>137</v>
      </c>
      <c r="J5" s="37"/>
      <c r="K5" s="33" t="s">
        <v>109</v>
      </c>
      <c r="L5" s="37"/>
      <c r="M5" s="37" t="s">
        <v>72</v>
      </c>
      <c r="N5" s="37"/>
      <c r="O5" s="7" t="s">
        <v>69</v>
      </c>
      <c r="P5" s="11"/>
      <c r="Q5" s="7" t="s">
        <v>143</v>
      </c>
      <c r="R5" s="7"/>
      <c r="S5" s="38" t="s">
        <v>128</v>
      </c>
      <c r="T5" s="7"/>
      <c r="U5" s="19" t="s">
        <v>148</v>
      </c>
      <c r="V5" s="7"/>
      <c r="W5" s="19" t="s">
        <v>111</v>
      </c>
      <c r="X5" s="7"/>
      <c r="Y5" s="19" t="s">
        <v>111</v>
      </c>
      <c r="Z5" s="7"/>
      <c r="AA5" s="19" t="s">
        <v>111</v>
      </c>
      <c r="AB5" s="7"/>
      <c r="AC5" s="19" t="s">
        <v>111</v>
      </c>
      <c r="AD5" s="11"/>
      <c r="AE5" s="19" t="s">
        <v>111</v>
      </c>
      <c r="AF5" s="11"/>
      <c r="AG5" s="19" t="s">
        <v>111</v>
      </c>
      <c r="AH5" s="7"/>
      <c r="AI5" s="19" t="s">
        <v>111</v>
      </c>
      <c r="AJ5" s="7"/>
      <c r="AK5" s="19" t="s">
        <v>111</v>
      </c>
      <c r="AL5" s="7"/>
      <c r="AM5" s="19" t="s">
        <v>111</v>
      </c>
      <c r="AN5" s="19" t="s">
        <v>112</v>
      </c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"/>
      <c r="O6" s="6"/>
      <c r="P6" s="34"/>
      <c r="Q6" s="28"/>
      <c r="R6" s="6"/>
      <c r="S6" s="28"/>
      <c r="T6" s="6"/>
      <c r="U6" s="6"/>
      <c r="V6" s="6"/>
      <c r="W6" s="6"/>
      <c r="X6" s="6"/>
      <c r="Y6" s="6"/>
      <c r="Z6" s="6"/>
      <c r="AA6" s="6"/>
      <c r="AB6" s="6"/>
      <c r="AC6" s="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5.75">
      <c r="A7" s="24" t="s">
        <v>3</v>
      </c>
      <c r="B7" s="29">
        <v>7722019</v>
      </c>
      <c r="C7" s="29">
        <v>4645332</v>
      </c>
      <c r="D7" s="29"/>
      <c r="E7" s="29">
        <v>2418323</v>
      </c>
      <c r="F7" s="29"/>
      <c r="G7" s="29">
        <v>170475</v>
      </c>
      <c r="H7" s="29"/>
      <c r="I7" s="29">
        <v>163973</v>
      </c>
      <c r="J7" s="29"/>
      <c r="K7" s="29">
        <v>159613</v>
      </c>
      <c r="L7" s="29"/>
      <c r="M7" s="29">
        <v>12801</v>
      </c>
      <c r="N7" s="2"/>
      <c r="O7" s="12">
        <f>+O9+O16</f>
        <v>19596</v>
      </c>
      <c r="P7" s="2"/>
      <c r="Q7" s="12">
        <f>+Q9+Q16</f>
        <v>41249</v>
      </c>
      <c r="R7" s="2"/>
      <c r="S7" s="12">
        <f>+S9+S16</f>
        <v>1639</v>
      </c>
      <c r="T7" s="2"/>
      <c r="U7" s="12">
        <f>+U9+U16</f>
        <v>3615</v>
      </c>
      <c r="V7" s="2"/>
      <c r="W7" s="12">
        <f>+W16</f>
        <v>1</v>
      </c>
      <c r="X7" s="2"/>
      <c r="Y7" s="12">
        <f>+Y9+Y16</f>
        <v>634</v>
      </c>
      <c r="Z7" s="2"/>
      <c r="AA7" s="12">
        <f>+AA9+AA16</f>
        <v>35</v>
      </c>
      <c r="AB7" s="2"/>
      <c r="AC7" s="13">
        <f>+AC9</f>
        <v>0</v>
      </c>
      <c r="AD7" s="2"/>
      <c r="AE7" s="12">
        <f>+AE9+AE16</f>
        <v>10</v>
      </c>
      <c r="AF7" s="2"/>
      <c r="AG7" s="13">
        <f>+AG9</f>
        <v>0</v>
      </c>
      <c r="AH7" s="12"/>
      <c r="AI7" s="12">
        <f>+AI16</f>
        <v>1</v>
      </c>
      <c r="AJ7" s="12"/>
      <c r="AK7" s="12">
        <f>+AK16+AK9</f>
        <v>3</v>
      </c>
      <c r="AL7" s="12"/>
      <c r="AM7" s="12">
        <f>+AM16+AM9</f>
        <v>18</v>
      </c>
      <c r="AN7" s="12">
        <f>+AN9+AN16</f>
        <v>84701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.75">
      <c r="A8" s="2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2"/>
      <c r="AH8" s="12"/>
      <c r="AI8" s="12"/>
      <c r="AJ8" s="12"/>
      <c r="AK8" s="12"/>
      <c r="AL8" s="12"/>
      <c r="AM8" s="12"/>
      <c r="AN8" s="1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5.75">
      <c r="A9" s="24" t="s">
        <v>4</v>
      </c>
      <c r="B9" s="29">
        <v>2641970</v>
      </c>
      <c r="C9" s="29">
        <v>2011150</v>
      </c>
      <c r="D9" s="29"/>
      <c r="E9" s="29">
        <v>476189</v>
      </c>
      <c r="F9" s="29"/>
      <c r="G9" s="29">
        <v>23484</v>
      </c>
      <c r="H9" s="29"/>
      <c r="I9" s="29">
        <v>25114</v>
      </c>
      <c r="J9" s="29"/>
      <c r="K9" s="29">
        <v>63009</v>
      </c>
      <c r="L9" s="29"/>
      <c r="M9" s="29">
        <v>4234</v>
      </c>
      <c r="N9" s="2"/>
      <c r="O9" s="12">
        <f>SUM(O10:O14)</f>
        <v>3448</v>
      </c>
      <c r="P9" s="2"/>
      <c r="Q9" s="12">
        <f>SUM(Q10:Q14)</f>
        <v>6913</v>
      </c>
      <c r="R9" s="2"/>
      <c r="S9" s="12">
        <f>SUM(S10:S14)</f>
        <v>518</v>
      </c>
      <c r="T9" s="2"/>
      <c r="U9" s="12">
        <f>SUM(U10:U14)</f>
        <v>842</v>
      </c>
      <c r="V9" s="2"/>
      <c r="W9" s="13">
        <v>0</v>
      </c>
      <c r="X9" s="2"/>
      <c r="Y9" s="12">
        <f>SUM(Y10:Y14)</f>
        <v>69</v>
      </c>
      <c r="Z9" s="2"/>
      <c r="AA9" s="12">
        <f>SUM(AA10:AA14)</f>
        <v>5</v>
      </c>
      <c r="AB9" s="2"/>
      <c r="AC9" s="13">
        <v>0</v>
      </c>
      <c r="AD9" s="2"/>
      <c r="AE9" s="12">
        <f>SUM(AE10:AE14)</f>
        <v>5</v>
      </c>
      <c r="AF9" s="2"/>
      <c r="AG9" s="13">
        <v>0</v>
      </c>
      <c r="AH9" s="12"/>
      <c r="AI9" s="13">
        <v>0</v>
      </c>
      <c r="AJ9" s="12"/>
      <c r="AK9" s="12">
        <f>SUM(AK10:AK14)</f>
        <v>1</v>
      </c>
      <c r="AL9" s="12"/>
      <c r="AM9" s="12">
        <f>SUM(AM10:AM14)</f>
        <v>5</v>
      </c>
      <c r="AN9" s="12">
        <f>SUM(AN10:AN14)</f>
        <v>26984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5.75">
      <c r="A10" s="24" t="s">
        <v>5</v>
      </c>
      <c r="B10" s="29">
        <v>385397</v>
      </c>
      <c r="C10" s="29">
        <v>330875</v>
      </c>
      <c r="D10" s="29"/>
      <c r="E10" s="29">
        <v>37199</v>
      </c>
      <c r="F10" s="29"/>
      <c r="G10" s="29">
        <v>2326</v>
      </c>
      <c r="H10" s="29"/>
      <c r="I10" s="29">
        <v>2158</v>
      </c>
      <c r="J10" s="29"/>
      <c r="K10" s="29">
        <v>7386</v>
      </c>
      <c r="L10" s="29"/>
      <c r="M10" s="29">
        <v>425</v>
      </c>
      <c r="N10" s="2"/>
      <c r="O10" s="12">
        <v>209</v>
      </c>
      <c r="P10" s="12"/>
      <c r="Q10" s="12">
        <v>475</v>
      </c>
      <c r="R10" s="12"/>
      <c r="S10" s="12">
        <v>103</v>
      </c>
      <c r="T10" s="12"/>
      <c r="U10" s="12">
        <v>124</v>
      </c>
      <c r="V10" s="12"/>
      <c r="W10" s="13">
        <v>0</v>
      </c>
      <c r="X10" s="12"/>
      <c r="Y10" s="12">
        <v>3</v>
      </c>
      <c r="Z10" s="12"/>
      <c r="AA10" s="12">
        <v>1</v>
      </c>
      <c r="AB10" s="12"/>
      <c r="AC10" s="13">
        <v>0</v>
      </c>
      <c r="AD10" s="2"/>
      <c r="AE10" s="13">
        <v>1</v>
      </c>
      <c r="AF10" s="2"/>
      <c r="AG10" s="13">
        <v>0</v>
      </c>
      <c r="AH10" s="12"/>
      <c r="AI10" s="13">
        <v>0</v>
      </c>
      <c r="AJ10" s="12"/>
      <c r="AK10" s="13">
        <v>1</v>
      </c>
      <c r="AL10" s="12"/>
      <c r="AM10" s="13">
        <v>0</v>
      </c>
      <c r="AN10" s="12">
        <v>4111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5.75">
      <c r="A11" s="24" t="s">
        <v>6</v>
      </c>
      <c r="B11" s="29">
        <v>768703</v>
      </c>
      <c r="C11" s="29">
        <v>581159</v>
      </c>
      <c r="D11" s="29"/>
      <c r="E11" s="29">
        <v>138930</v>
      </c>
      <c r="F11" s="29"/>
      <c r="G11" s="29">
        <v>6755</v>
      </c>
      <c r="H11" s="29"/>
      <c r="I11" s="29">
        <v>6187</v>
      </c>
      <c r="J11" s="29"/>
      <c r="K11" s="29">
        <v>22366</v>
      </c>
      <c r="L11" s="29"/>
      <c r="M11" s="29">
        <v>1292</v>
      </c>
      <c r="N11" s="2"/>
      <c r="O11" s="12">
        <v>876</v>
      </c>
      <c r="P11" s="12"/>
      <c r="Q11" s="12">
        <v>1720</v>
      </c>
      <c r="R11" s="12"/>
      <c r="S11" s="12">
        <v>153</v>
      </c>
      <c r="T11" s="12"/>
      <c r="U11" s="12">
        <v>207</v>
      </c>
      <c r="V11" s="12"/>
      <c r="W11" s="13">
        <v>0</v>
      </c>
      <c r="X11" s="12"/>
      <c r="Y11" s="12">
        <v>23</v>
      </c>
      <c r="Z11" s="12"/>
      <c r="AA11" s="13">
        <v>0</v>
      </c>
      <c r="AB11" s="12"/>
      <c r="AC11" s="13">
        <v>0</v>
      </c>
      <c r="AD11" s="2"/>
      <c r="AE11" s="2">
        <v>3</v>
      </c>
      <c r="AF11" s="2"/>
      <c r="AG11" s="13">
        <v>0</v>
      </c>
      <c r="AH11" s="12"/>
      <c r="AI11" s="13">
        <v>0</v>
      </c>
      <c r="AJ11" s="12"/>
      <c r="AK11" s="13">
        <v>0</v>
      </c>
      <c r="AL11" s="12"/>
      <c r="AM11" s="13">
        <v>0</v>
      </c>
      <c r="AN11" s="12">
        <v>9032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5.75">
      <c r="A12" s="24" t="s">
        <v>7</v>
      </c>
      <c r="B12" s="29">
        <v>673867</v>
      </c>
      <c r="C12" s="29">
        <v>555214</v>
      </c>
      <c r="D12" s="29"/>
      <c r="E12" s="29">
        <v>82707</v>
      </c>
      <c r="F12" s="29"/>
      <c r="G12" s="29">
        <v>2071</v>
      </c>
      <c r="H12" s="29"/>
      <c r="I12" s="29">
        <v>5171</v>
      </c>
      <c r="J12" s="29"/>
      <c r="K12" s="29">
        <v>17156</v>
      </c>
      <c r="L12" s="29"/>
      <c r="M12" s="29">
        <v>1288</v>
      </c>
      <c r="N12" s="2"/>
      <c r="O12" s="12">
        <v>1378</v>
      </c>
      <c r="P12" s="12"/>
      <c r="Q12" s="12">
        <v>2187</v>
      </c>
      <c r="R12" s="12"/>
      <c r="S12" s="12">
        <v>110</v>
      </c>
      <c r="T12" s="12"/>
      <c r="U12" s="12">
        <v>252</v>
      </c>
      <c r="V12" s="12"/>
      <c r="W12" s="13">
        <v>0</v>
      </c>
      <c r="X12" s="12"/>
      <c r="Y12" s="12">
        <v>20</v>
      </c>
      <c r="Z12" s="12"/>
      <c r="AA12" s="12">
        <v>2</v>
      </c>
      <c r="AB12" s="12"/>
      <c r="AC12" s="13">
        <v>0</v>
      </c>
      <c r="AD12" s="2"/>
      <c r="AE12" s="13">
        <v>0</v>
      </c>
      <c r="AF12" s="2"/>
      <c r="AG12" s="13">
        <v>0</v>
      </c>
      <c r="AH12" s="12"/>
      <c r="AI12" s="13">
        <v>0</v>
      </c>
      <c r="AJ12" s="12"/>
      <c r="AK12" s="13">
        <v>0</v>
      </c>
      <c r="AL12" s="12"/>
      <c r="AM12" s="13">
        <v>4</v>
      </c>
      <c r="AN12" s="12">
        <v>6307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5.75">
      <c r="A13" s="24" t="s">
        <v>8</v>
      </c>
      <c r="B13" s="29">
        <v>645946</v>
      </c>
      <c r="C13" s="29">
        <v>467344</v>
      </c>
      <c r="D13" s="29"/>
      <c r="E13" s="29">
        <v>139376</v>
      </c>
      <c r="F13" s="29"/>
      <c r="G13" s="29">
        <v>7870</v>
      </c>
      <c r="H13" s="29"/>
      <c r="I13" s="29">
        <v>7975</v>
      </c>
      <c r="J13" s="29"/>
      <c r="K13" s="29">
        <v>13348</v>
      </c>
      <c r="L13" s="29"/>
      <c r="M13" s="29">
        <v>1019</v>
      </c>
      <c r="N13" s="2"/>
      <c r="O13" s="12">
        <v>768</v>
      </c>
      <c r="P13" s="12"/>
      <c r="Q13" s="12">
        <v>1933</v>
      </c>
      <c r="R13" s="12"/>
      <c r="S13" s="12">
        <v>128</v>
      </c>
      <c r="T13" s="12"/>
      <c r="U13" s="12">
        <v>210</v>
      </c>
      <c r="V13" s="12"/>
      <c r="W13" s="13">
        <v>0</v>
      </c>
      <c r="X13" s="12"/>
      <c r="Y13" s="12">
        <v>16</v>
      </c>
      <c r="Z13" s="12"/>
      <c r="AA13" s="12">
        <v>1</v>
      </c>
      <c r="AB13" s="12"/>
      <c r="AC13" s="13">
        <v>0</v>
      </c>
      <c r="AD13" s="2"/>
      <c r="AE13" s="13">
        <v>0</v>
      </c>
      <c r="AF13" s="2"/>
      <c r="AG13" s="13">
        <v>0</v>
      </c>
      <c r="AH13" s="12"/>
      <c r="AI13" s="13">
        <v>0</v>
      </c>
      <c r="AJ13" s="12"/>
      <c r="AK13" s="13">
        <v>0</v>
      </c>
      <c r="AL13" s="12"/>
      <c r="AM13" s="13">
        <v>1</v>
      </c>
      <c r="AN13" s="12">
        <v>5957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5.75">
      <c r="A14" s="24" t="s">
        <v>9</v>
      </c>
      <c r="B14" s="29">
        <v>168057</v>
      </c>
      <c r="C14" s="29">
        <v>76558</v>
      </c>
      <c r="D14" s="29"/>
      <c r="E14" s="29">
        <v>77977</v>
      </c>
      <c r="F14" s="29"/>
      <c r="G14" s="29">
        <v>4462</v>
      </c>
      <c r="H14" s="29"/>
      <c r="I14" s="29">
        <v>3623</v>
      </c>
      <c r="J14" s="29"/>
      <c r="K14" s="29">
        <v>2753</v>
      </c>
      <c r="L14" s="29"/>
      <c r="M14" s="29">
        <v>210</v>
      </c>
      <c r="N14" s="2"/>
      <c r="O14" s="12">
        <v>217</v>
      </c>
      <c r="P14" s="12"/>
      <c r="Q14" s="12">
        <v>598</v>
      </c>
      <c r="R14" s="12"/>
      <c r="S14" s="12">
        <v>24</v>
      </c>
      <c r="T14" s="12"/>
      <c r="U14" s="12">
        <v>49</v>
      </c>
      <c r="V14" s="12"/>
      <c r="W14" s="13">
        <v>0</v>
      </c>
      <c r="X14" s="12"/>
      <c r="Y14" s="12">
        <v>7</v>
      </c>
      <c r="Z14" s="12"/>
      <c r="AA14" s="12">
        <v>1</v>
      </c>
      <c r="AB14" s="12"/>
      <c r="AC14" s="13">
        <v>0</v>
      </c>
      <c r="AD14" s="2"/>
      <c r="AE14" s="2">
        <v>1</v>
      </c>
      <c r="AF14" s="2"/>
      <c r="AG14" s="13">
        <v>0</v>
      </c>
      <c r="AH14" s="12"/>
      <c r="AI14" s="13">
        <v>0</v>
      </c>
      <c r="AJ14" s="12"/>
      <c r="AK14" s="13">
        <v>0</v>
      </c>
      <c r="AL14" s="12"/>
      <c r="AM14" s="13">
        <v>0</v>
      </c>
      <c r="AN14" s="12">
        <v>1577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.75">
      <c r="A15" s="2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2"/>
      <c r="AE15" s="2"/>
      <c r="AF15" s="2"/>
      <c r="AG15" s="12"/>
      <c r="AH15" s="12"/>
      <c r="AI15" s="12"/>
      <c r="AJ15" s="12"/>
      <c r="AK15" s="12"/>
      <c r="AL15" s="12"/>
      <c r="AM15" s="12"/>
      <c r="AN15" s="1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5.75">
      <c r="A16" s="24" t="s">
        <v>10</v>
      </c>
      <c r="B16" s="29">
        <v>5080049</v>
      </c>
      <c r="C16" s="29">
        <v>2634182</v>
      </c>
      <c r="D16" s="29"/>
      <c r="E16" s="29">
        <v>1942134</v>
      </c>
      <c r="F16" s="29"/>
      <c r="G16" s="29">
        <v>146991</v>
      </c>
      <c r="H16" s="29"/>
      <c r="I16" s="29">
        <v>138859</v>
      </c>
      <c r="J16" s="29"/>
      <c r="K16" s="29">
        <v>96604</v>
      </c>
      <c r="L16" s="29"/>
      <c r="M16" s="29">
        <v>8567</v>
      </c>
      <c r="N16" s="2"/>
      <c r="O16" s="12">
        <f>SUM(O17:O73)</f>
        <v>16148</v>
      </c>
      <c r="P16" s="12"/>
      <c r="Q16" s="12">
        <f>SUM(Q17:Q73)</f>
        <v>34336</v>
      </c>
      <c r="R16" s="12"/>
      <c r="S16" s="12">
        <f>SUM(S17:S73)</f>
        <v>1121</v>
      </c>
      <c r="T16" s="12"/>
      <c r="U16" s="12">
        <f>SUM(U17:U73)</f>
        <v>2773</v>
      </c>
      <c r="V16" s="12"/>
      <c r="W16" s="12">
        <f>SUM(W17:W73)</f>
        <v>1</v>
      </c>
      <c r="X16" s="12"/>
      <c r="Y16" s="12">
        <f>SUM(Y17:Y73)</f>
        <v>565</v>
      </c>
      <c r="Z16" s="12"/>
      <c r="AA16" s="12">
        <f>SUM(AA17:AA73)</f>
        <v>30</v>
      </c>
      <c r="AB16" s="12"/>
      <c r="AC16" s="13">
        <v>0</v>
      </c>
      <c r="AD16" s="2"/>
      <c r="AE16" s="12">
        <f>SUM(AE17:AE73)</f>
        <v>5</v>
      </c>
      <c r="AF16" s="2"/>
      <c r="AG16" s="13">
        <v>0</v>
      </c>
      <c r="AH16" s="12"/>
      <c r="AI16" s="12">
        <f>SUM(AI17:AI73)</f>
        <v>1</v>
      </c>
      <c r="AJ16" s="12"/>
      <c r="AK16" s="12">
        <f>SUM(AK17:AK73)</f>
        <v>2</v>
      </c>
      <c r="AL16" s="12"/>
      <c r="AM16" s="12">
        <f>SUM(AM17:AM73)</f>
        <v>13</v>
      </c>
      <c r="AN16" s="12">
        <f>SUM(AN17:AN73)</f>
        <v>57717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5.75">
      <c r="A17" s="24" t="s">
        <v>11</v>
      </c>
      <c r="B17" s="29">
        <v>148833</v>
      </c>
      <c r="C17" s="29">
        <v>90099</v>
      </c>
      <c r="D17" s="29"/>
      <c r="E17" s="29">
        <v>43498</v>
      </c>
      <c r="F17" s="29"/>
      <c r="G17" s="29">
        <v>3443</v>
      </c>
      <c r="H17" s="29"/>
      <c r="I17" s="29">
        <v>3645</v>
      </c>
      <c r="J17" s="29"/>
      <c r="K17" s="29">
        <v>3838</v>
      </c>
      <c r="L17" s="29"/>
      <c r="M17" s="29">
        <v>372</v>
      </c>
      <c r="N17" s="2"/>
      <c r="O17" s="12">
        <v>521</v>
      </c>
      <c r="P17" s="12"/>
      <c r="Q17" s="12">
        <v>1555</v>
      </c>
      <c r="R17" s="12"/>
      <c r="S17" s="12">
        <v>40</v>
      </c>
      <c r="T17" s="12"/>
      <c r="U17" s="12">
        <v>99</v>
      </c>
      <c r="V17" s="12"/>
      <c r="W17" s="13">
        <v>0</v>
      </c>
      <c r="X17" s="12"/>
      <c r="Y17" s="12">
        <v>22</v>
      </c>
      <c r="Z17" s="12"/>
      <c r="AA17" s="12">
        <v>3</v>
      </c>
      <c r="AB17" s="12"/>
      <c r="AC17" s="13">
        <v>0</v>
      </c>
      <c r="AD17" s="2"/>
      <c r="AE17" s="2">
        <v>1</v>
      </c>
      <c r="AF17" s="2"/>
      <c r="AG17" s="13">
        <v>0</v>
      </c>
      <c r="AH17" s="12"/>
      <c r="AI17" s="13">
        <v>0</v>
      </c>
      <c r="AJ17" s="12"/>
      <c r="AK17" s="13">
        <v>0</v>
      </c>
      <c r="AL17" s="12"/>
      <c r="AM17" s="13">
        <v>0</v>
      </c>
      <c r="AN17" s="12">
        <v>1697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5.75">
      <c r="A18" s="24" t="s">
        <v>12</v>
      </c>
      <c r="B18" s="29">
        <v>18632</v>
      </c>
      <c r="C18" s="29">
        <v>6792</v>
      </c>
      <c r="D18" s="29"/>
      <c r="E18" s="29">
        <v>9914</v>
      </c>
      <c r="F18" s="29"/>
      <c r="G18" s="29">
        <v>543</v>
      </c>
      <c r="H18" s="29"/>
      <c r="I18" s="29">
        <v>556</v>
      </c>
      <c r="J18" s="29"/>
      <c r="K18" s="29">
        <v>224</v>
      </c>
      <c r="L18" s="29"/>
      <c r="M18" s="29">
        <v>39</v>
      </c>
      <c r="N18" s="2"/>
      <c r="O18" s="12">
        <v>84</v>
      </c>
      <c r="P18" s="12"/>
      <c r="Q18" s="12">
        <v>195</v>
      </c>
      <c r="R18" s="12"/>
      <c r="S18" s="12">
        <v>5</v>
      </c>
      <c r="T18" s="12"/>
      <c r="U18" s="12">
        <v>16</v>
      </c>
      <c r="V18" s="12"/>
      <c r="W18" s="13">
        <v>0</v>
      </c>
      <c r="X18" s="12"/>
      <c r="Y18" s="13">
        <v>0</v>
      </c>
      <c r="Z18" s="12"/>
      <c r="AA18" s="13">
        <v>0</v>
      </c>
      <c r="AB18" s="12"/>
      <c r="AC18" s="13">
        <v>0</v>
      </c>
      <c r="AD18" s="2"/>
      <c r="AE18" s="13">
        <v>0</v>
      </c>
      <c r="AF18" s="2"/>
      <c r="AG18" s="13">
        <v>0</v>
      </c>
      <c r="AH18" s="12"/>
      <c r="AI18" s="13">
        <v>0</v>
      </c>
      <c r="AJ18" s="12"/>
      <c r="AK18" s="13">
        <v>0</v>
      </c>
      <c r="AL18" s="12"/>
      <c r="AM18" s="13">
        <v>0</v>
      </c>
      <c r="AN18" s="12">
        <v>264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5.75">
      <c r="A19" s="24" t="s">
        <v>13</v>
      </c>
      <c r="B19" s="29">
        <v>89757</v>
      </c>
      <c r="C19" s="29">
        <v>45279</v>
      </c>
      <c r="D19" s="29"/>
      <c r="E19" s="29">
        <v>36227</v>
      </c>
      <c r="F19" s="29"/>
      <c r="G19" s="29">
        <v>1840</v>
      </c>
      <c r="H19" s="29"/>
      <c r="I19" s="29">
        <v>2010</v>
      </c>
      <c r="J19" s="29"/>
      <c r="K19" s="29">
        <v>1925</v>
      </c>
      <c r="L19" s="29"/>
      <c r="M19" s="29">
        <v>215</v>
      </c>
      <c r="N19" s="2"/>
      <c r="O19" s="12">
        <v>361</v>
      </c>
      <c r="P19" s="12"/>
      <c r="Q19" s="12">
        <v>783</v>
      </c>
      <c r="R19" s="12"/>
      <c r="S19" s="12">
        <v>17</v>
      </c>
      <c r="T19" s="12"/>
      <c r="U19" s="12">
        <v>50</v>
      </c>
      <c r="V19" s="12"/>
      <c r="W19" s="13">
        <v>0</v>
      </c>
      <c r="X19" s="12"/>
      <c r="Y19" s="12">
        <v>10</v>
      </c>
      <c r="Z19" s="12"/>
      <c r="AA19" s="12">
        <v>1</v>
      </c>
      <c r="AB19" s="12"/>
      <c r="AC19" s="13">
        <v>0</v>
      </c>
      <c r="AD19" s="2"/>
      <c r="AE19" s="13">
        <v>0</v>
      </c>
      <c r="AF19" s="2"/>
      <c r="AG19" s="13">
        <v>0</v>
      </c>
      <c r="AH19" s="12"/>
      <c r="AI19" s="13">
        <v>0</v>
      </c>
      <c r="AJ19" s="12"/>
      <c r="AK19" s="13">
        <v>0</v>
      </c>
      <c r="AL19" s="12"/>
      <c r="AM19" s="13">
        <v>0</v>
      </c>
      <c r="AN19" s="12">
        <v>1039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5.75">
      <c r="A20" s="24" t="s">
        <v>14</v>
      </c>
      <c r="B20" s="29">
        <v>32993</v>
      </c>
      <c r="C20" s="29">
        <v>13789</v>
      </c>
      <c r="D20" s="29"/>
      <c r="E20" s="29">
        <v>15730</v>
      </c>
      <c r="F20" s="29"/>
      <c r="G20" s="29">
        <v>1003</v>
      </c>
      <c r="H20" s="29"/>
      <c r="I20" s="29">
        <v>1037</v>
      </c>
      <c r="J20" s="29"/>
      <c r="K20" s="29">
        <v>518</v>
      </c>
      <c r="L20" s="29"/>
      <c r="M20" s="29">
        <v>71</v>
      </c>
      <c r="N20" s="2"/>
      <c r="O20" s="12">
        <v>118</v>
      </c>
      <c r="P20" s="12"/>
      <c r="Q20" s="12">
        <v>285</v>
      </c>
      <c r="R20" s="12"/>
      <c r="S20" s="12">
        <v>5</v>
      </c>
      <c r="T20" s="12"/>
      <c r="U20" s="12">
        <v>32</v>
      </c>
      <c r="V20" s="12"/>
      <c r="W20" s="13">
        <v>0</v>
      </c>
      <c r="X20" s="12"/>
      <c r="Y20" s="13">
        <v>0</v>
      </c>
      <c r="Z20" s="12"/>
      <c r="AA20" s="13">
        <v>0</v>
      </c>
      <c r="AB20" s="12"/>
      <c r="AC20" s="13">
        <v>0</v>
      </c>
      <c r="AD20" s="2"/>
      <c r="AE20" s="13">
        <v>0</v>
      </c>
      <c r="AF20" s="2"/>
      <c r="AG20" s="13">
        <v>0</v>
      </c>
      <c r="AH20" s="12"/>
      <c r="AI20" s="13">
        <v>0</v>
      </c>
      <c r="AJ20" s="12"/>
      <c r="AK20" s="13">
        <v>0</v>
      </c>
      <c r="AL20" s="12"/>
      <c r="AM20" s="13">
        <v>0</v>
      </c>
      <c r="AN20" s="12">
        <v>405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5.75">
      <c r="A21" s="24" t="s">
        <v>15</v>
      </c>
      <c r="B21" s="29">
        <v>35272</v>
      </c>
      <c r="C21" s="29">
        <v>17432</v>
      </c>
      <c r="D21" s="29"/>
      <c r="E21" s="29">
        <v>13089</v>
      </c>
      <c r="F21" s="29"/>
      <c r="G21" s="29">
        <v>1186</v>
      </c>
      <c r="H21" s="29"/>
      <c r="I21" s="29">
        <v>968</v>
      </c>
      <c r="J21" s="29"/>
      <c r="K21" s="29">
        <v>696</v>
      </c>
      <c r="L21" s="29"/>
      <c r="M21" s="29">
        <v>56</v>
      </c>
      <c r="N21" s="2"/>
      <c r="O21" s="12">
        <v>164</v>
      </c>
      <c r="P21" s="12"/>
      <c r="Q21" s="12">
        <v>352</v>
      </c>
      <c r="R21" s="12"/>
      <c r="S21" s="12">
        <v>26</v>
      </c>
      <c r="T21" s="12"/>
      <c r="U21" s="12">
        <v>23</v>
      </c>
      <c r="V21" s="12"/>
      <c r="W21" s="13">
        <v>0</v>
      </c>
      <c r="X21" s="12"/>
      <c r="Y21" s="13">
        <v>0</v>
      </c>
      <c r="Z21" s="12"/>
      <c r="AA21" s="13">
        <v>0</v>
      </c>
      <c r="AB21" s="12"/>
      <c r="AC21" s="13">
        <v>0</v>
      </c>
      <c r="AD21" s="2"/>
      <c r="AE21" s="13">
        <v>0</v>
      </c>
      <c r="AF21" s="2"/>
      <c r="AG21" s="13">
        <v>0</v>
      </c>
      <c r="AH21" s="12"/>
      <c r="AI21" s="13">
        <v>0</v>
      </c>
      <c r="AJ21" s="12"/>
      <c r="AK21" s="13">
        <v>0</v>
      </c>
      <c r="AL21" s="12"/>
      <c r="AM21" s="13">
        <v>0</v>
      </c>
      <c r="AN21" s="12">
        <v>1280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5.75">
      <c r="A22" s="24" t="s">
        <v>16</v>
      </c>
      <c r="B22" s="29">
        <v>60087</v>
      </c>
      <c r="C22" s="29">
        <v>27958</v>
      </c>
      <c r="D22" s="29"/>
      <c r="E22" s="29">
        <v>24778</v>
      </c>
      <c r="F22" s="29"/>
      <c r="G22" s="29">
        <v>1673</v>
      </c>
      <c r="H22" s="29"/>
      <c r="I22" s="29">
        <v>2128</v>
      </c>
      <c r="J22" s="29"/>
      <c r="K22" s="29">
        <v>1171</v>
      </c>
      <c r="L22" s="29"/>
      <c r="M22" s="29">
        <v>104</v>
      </c>
      <c r="N22" s="2"/>
      <c r="O22" s="12">
        <v>238</v>
      </c>
      <c r="P22" s="12"/>
      <c r="Q22" s="12">
        <v>650</v>
      </c>
      <c r="R22" s="12"/>
      <c r="S22" s="12">
        <v>23</v>
      </c>
      <c r="T22" s="12"/>
      <c r="U22" s="12">
        <v>39</v>
      </c>
      <c r="V22" s="12"/>
      <c r="W22" s="13">
        <v>0</v>
      </c>
      <c r="X22" s="12"/>
      <c r="Y22" s="12">
        <v>8</v>
      </c>
      <c r="Z22" s="12"/>
      <c r="AA22" s="13">
        <v>0</v>
      </c>
      <c r="AB22" s="12"/>
      <c r="AC22" s="13">
        <v>0</v>
      </c>
      <c r="AD22" s="2"/>
      <c r="AE22" s="13">
        <v>2</v>
      </c>
      <c r="AF22" s="2"/>
      <c r="AG22" s="13">
        <v>0</v>
      </c>
      <c r="AH22" s="12"/>
      <c r="AI22" s="13">
        <v>0</v>
      </c>
      <c r="AJ22" s="12"/>
      <c r="AK22" s="13">
        <v>0</v>
      </c>
      <c r="AL22" s="12"/>
      <c r="AM22" s="13">
        <v>0</v>
      </c>
      <c r="AN22" s="12">
        <v>1315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5.75">
      <c r="A23" s="24" t="s">
        <v>17</v>
      </c>
      <c r="B23" s="29">
        <v>39038</v>
      </c>
      <c r="C23" s="29">
        <v>18417</v>
      </c>
      <c r="D23" s="29"/>
      <c r="E23" s="29">
        <v>17655</v>
      </c>
      <c r="F23" s="29"/>
      <c r="G23" s="29">
        <v>647</v>
      </c>
      <c r="H23" s="29"/>
      <c r="I23" s="29">
        <v>1062</v>
      </c>
      <c r="J23" s="29"/>
      <c r="K23" s="29">
        <v>471</v>
      </c>
      <c r="L23" s="29"/>
      <c r="M23" s="29">
        <v>55</v>
      </c>
      <c r="N23" s="2"/>
      <c r="O23" s="12">
        <v>127</v>
      </c>
      <c r="P23" s="12"/>
      <c r="Q23" s="12">
        <v>231</v>
      </c>
      <c r="R23" s="12"/>
      <c r="S23" s="12">
        <v>8</v>
      </c>
      <c r="T23" s="12"/>
      <c r="U23" s="12">
        <v>20</v>
      </c>
      <c r="V23" s="12"/>
      <c r="W23" s="13">
        <v>0</v>
      </c>
      <c r="X23" s="12"/>
      <c r="Y23" s="12">
        <v>2</v>
      </c>
      <c r="Z23" s="12"/>
      <c r="AA23" s="13">
        <v>0</v>
      </c>
      <c r="AB23" s="12"/>
      <c r="AC23" s="13">
        <v>0</v>
      </c>
      <c r="AD23" s="2"/>
      <c r="AE23" s="13">
        <v>0</v>
      </c>
      <c r="AF23" s="2"/>
      <c r="AG23" s="13">
        <v>0</v>
      </c>
      <c r="AH23" s="12"/>
      <c r="AI23" s="13">
        <v>0</v>
      </c>
      <c r="AJ23" s="12"/>
      <c r="AK23" s="13">
        <v>0</v>
      </c>
      <c r="AL23" s="12"/>
      <c r="AM23" s="13">
        <v>0</v>
      </c>
      <c r="AN23" s="12">
        <v>343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5.75">
      <c r="A24" s="24" t="s">
        <v>18</v>
      </c>
      <c r="B24" s="29">
        <v>21095</v>
      </c>
      <c r="C24" s="29">
        <v>9710</v>
      </c>
      <c r="D24" s="29"/>
      <c r="E24" s="29">
        <v>9259</v>
      </c>
      <c r="F24" s="29"/>
      <c r="G24" s="29">
        <v>423</v>
      </c>
      <c r="H24" s="29"/>
      <c r="I24" s="29">
        <v>655</v>
      </c>
      <c r="J24" s="29"/>
      <c r="K24" s="29">
        <v>390</v>
      </c>
      <c r="L24" s="29"/>
      <c r="M24" s="29">
        <v>62</v>
      </c>
      <c r="N24" s="2"/>
      <c r="O24" s="12">
        <v>90</v>
      </c>
      <c r="P24" s="12"/>
      <c r="Q24" s="12">
        <v>235</v>
      </c>
      <c r="R24" s="12"/>
      <c r="S24" s="12">
        <v>6</v>
      </c>
      <c r="T24" s="12"/>
      <c r="U24" s="12">
        <v>17</v>
      </c>
      <c r="V24" s="12"/>
      <c r="W24" s="13">
        <v>0</v>
      </c>
      <c r="X24" s="12"/>
      <c r="Y24" s="13">
        <v>0</v>
      </c>
      <c r="Z24" s="12"/>
      <c r="AA24" s="13">
        <v>0</v>
      </c>
      <c r="AB24" s="12"/>
      <c r="AC24" s="13">
        <v>0</v>
      </c>
      <c r="AD24" s="2"/>
      <c r="AE24" s="13">
        <v>0</v>
      </c>
      <c r="AF24" s="2"/>
      <c r="AG24" s="13">
        <v>0</v>
      </c>
      <c r="AH24" s="12"/>
      <c r="AI24" s="13">
        <v>0</v>
      </c>
      <c r="AJ24" s="12"/>
      <c r="AK24" s="13">
        <v>0</v>
      </c>
      <c r="AL24" s="12"/>
      <c r="AM24" s="13">
        <v>0</v>
      </c>
      <c r="AN24" s="12">
        <v>248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5.75">
      <c r="A25" s="24" t="s">
        <v>19</v>
      </c>
      <c r="B25" s="29">
        <v>33752</v>
      </c>
      <c r="C25" s="29">
        <v>19389</v>
      </c>
      <c r="D25" s="29"/>
      <c r="E25" s="29">
        <v>11039</v>
      </c>
      <c r="F25" s="29"/>
      <c r="G25" s="29">
        <v>607</v>
      </c>
      <c r="H25" s="29"/>
      <c r="I25" s="29">
        <v>933</v>
      </c>
      <c r="J25" s="29"/>
      <c r="K25" s="29">
        <v>827</v>
      </c>
      <c r="L25" s="29"/>
      <c r="M25" s="29">
        <v>67</v>
      </c>
      <c r="N25" s="2"/>
      <c r="O25" s="12">
        <v>109</v>
      </c>
      <c r="P25" s="12"/>
      <c r="Q25" s="12">
        <v>288</v>
      </c>
      <c r="R25" s="12"/>
      <c r="S25" s="12">
        <v>17</v>
      </c>
      <c r="T25" s="12"/>
      <c r="U25" s="12">
        <v>36</v>
      </c>
      <c r="V25" s="12"/>
      <c r="W25" s="13">
        <v>0</v>
      </c>
      <c r="X25" s="12"/>
      <c r="Y25" s="12">
        <v>1</v>
      </c>
      <c r="Z25" s="12"/>
      <c r="AA25" s="12">
        <v>1</v>
      </c>
      <c r="AB25" s="12"/>
      <c r="AC25" s="13">
        <v>0</v>
      </c>
      <c r="AD25" s="2"/>
      <c r="AE25" s="13">
        <v>0</v>
      </c>
      <c r="AF25" s="2"/>
      <c r="AG25" s="13">
        <v>0</v>
      </c>
      <c r="AH25" s="12"/>
      <c r="AI25" s="13">
        <v>0</v>
      </c>
      <c r="AJ25" s="12"/>
      <c r="AK25" s="13">
        <v>0</v>
      </c>
      <c r="AL25" s="12"/>
      <c r="AM25" s="13">
        <v>0</v>
      </c>
      <c r="AN25" s="12">
        <v>438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5.75">
      <c r="A26" s="24" t="s">
        <v>20</v>
      </c>
      <c r="B26" s="29">
        <v>31857</v>
      </c>
      <c r="C26" s="29">
        <v>16574</v>
      </c>
      <c r="D26" s="29"/>
      <c r="E26" s="29">
        <v>11023</v>
      </c>
      <c r="F26" s="29"/>
      <c r="G26" s="29">
        <v>1073</v>
      </c>
      <c r="H26" s="29"/>
      <c r="I26" s="29">
        <v>1241</v>
      </c>
      <c r="J26" s="29"/>
      <c r="K26" s="29">
        <v>982</v>
      </c>
      <c r="L26" s="29"/>
      <c r="M26" s="29">
        <v>88</v>
      </c>
      <c r="N26" s="2"/>
      <c r="O26" s="12">
        <v>124</v>
      </c>
      <c r="P26" s="12"/>
      <c r="Q26" s="12">
        <v>258</v>
      </c>
      <c r="R26" s="12"/>
      <c r="S26" s="12">
        <v>11</v>
      </c>
      <c r="T26" s="12"/>
      <c r="U26" s="12">
        <v>29</v>
      </c>
      <c r="V26" s="12"/>
      <c r="W26" s="13">
        <v>0</v>
      </c>
      <c r="X26" s="12"/>
      <c r="Y26" s="12">
        <v>4</v>
      </c>
      <c r="Z26" s="12"/>
      <c r="AA26" s="12">
        <v>1</v>
      </c>
      <c r="AB26" s="12"/>
      <c r="AC26" s="13">
        <v>0</v>
      </c>
      <c r="AD26" s="2"/>
      <c r="AE26" s="13">
        <v>0</v>
      </c>
      <c r="AF26" s="2"/>
      <c r="AG26" s="13">
        <v>0</v>
      </c>
      <c r="AH26" s="12"/>
      <c r="AI26" s="13">
        <v>0</v>
      </c>
      <c r="AJ26" s="12"/>
      <c r="AK26" s="13">
        <v>0</v>
      </c>
      <c r="AL26" s="12"/>
      <c r="AM26" s="13">
        <v>0</v>
      </c>
      <c r="AN26" s="12">
        <v>449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5.75">
      <c r="A27" s="24" t="s">
        <v>21</v>
      </c>
      <c r="B27" s="29">
        <v>22119</v>
      </c>
      <c r="C27" s="29">
        <v>11375</v>
      </c>
      <c r="D27" s="29"/>
      <c r="E27" s="29">
        <v>8530</v>
      </c>
      <c r="F27" s="29"/>
      <c r="G27" s="29">
        <v>524</v>
      </c>
      <c r="H27" s="29"/>
      <c r="I27" s="29">
        <v>624</v>
      </c>
      <c r="J27" s="29"/>
      <c r="K27" s="29">
        <v>486</v>
      </c>
      <c r="L27" s="29"/>
      <c r="M27" s="29">
        <v>47</v>
      </c>
      <c r="N27" s="2"/>
      <c r="O27" s="12">
        <v>68</v>
      </c>
      <c r="P27" s="12"/>
      <c r="Q27" s="12">
        <v>226</v>
      </c>
      <c r="R27" s="12"/>
      <c r="S27" s="12">
        <v>9</v>
      </c>
      <c r="T27" s="12"/>
      <c r="U27" s="12">
        <v>8</v>
      </c>
      <c r="V27" s="12"/>
      <c r="W27" s="13">
        <v>0</v>
      </c>
      <c r="X27" s="12"/>
      <c r="Y27" s="12">
        <v>3</v>
      </c>
      <c r="Z27" s="12"/>
      <c r="AA27" s="13">
        <v>0</v>
      </c>
      <c r="AB27" s="12"/>
      <c r="AC27" s="13">
        <v>0</v>
      </c>
      <c r="AD27" s="2"/>
      <c r="AE27" s="13">
        <v>0</v>
      </c>
      <c r="AF27" s="2"/>
      <c r="AG27" s="13">
        <v>0</v>
      </c>
      <c r="AH27" s="12"/>
      <c r="AI27" s="13">
        <v>0</v>
      </c>
      <c r="AJ27" s="12"/>
      <c r="AK27" s="13">
        <v>0</v>
      </c>
      <c r="AL27" s="12"/>
      <c r="AM27" s="13">
        <v>0</v>
      </c>
      <c r="AN27" s="12">
        <v>219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5.75">
      <c r="A28" s="24" t="s">
        <v>22</v>
      </c>
      <c r="B28" s="29">
        <v>20616</v>
      </c>
      <c r="C28" s="29">
        <v>9036</v>
      </c>
      <c r="D28" s="29"/>
      <c r="E28" s="29">
        <v>9406</v>
      </c>
      <c r="F28" s="29"/>
      <c r="G28" s="29">
        <v>477</v>
      </c>
      <c r="H28" s="29"/>
      <c r="I28" s="29">
        <v>641</v>
      </c>
      <c r="J28" s="29"/>
      <c r="K28" s="29">
        <v>426</v>
      </c>
      <c r="L28" s="29"/>
      <c r="M28" s="29">
        <v>56</v>
      </c>
      <c r="N28" s="2"/>
      <c r="O28" s="12">
        <v>93</v>
      </c>
      <c r="P28" s="12"/>
      <c r="Q28" s="12">
        <v>204</v>
      </c>
      <c r="R28" s="12"/>
      <c r="S28" s="12">
        <v>9</v>
      </c>
      <c r="T28" s="12"/>
      <c r="U28" s="12">
        <v>36</v>
      </c>
      <c r="V28" s="12"/>
      <c r="W28" s="13">
        <v>0</v>
      </c>
      <c r="X28" s="12"/>
      <c r="Y28" s="12">
        <v>5</v>
      </c>
      <c r="Z28" s="12"/>
      <c r="AA28" s="13">
        <v>0</v>
      </c>
      <c r="AB28" s="12"/>
      <c r="AC28" s="13">
        <v>0</v>
      </c>
      <c r="AD28" s="2"/>
      <c r="AE28" s="13">
        <v>0</v>
      </c>
      <c r="AF28" s="2"/>
      <c r="AG28" s="13">
        <v>0</v>
      </c>
      <c r="AH28" s="12"/>
      <c r="AI28" s="13">
        <v>0</v>
      </c>
      <c r="AJ28" s="12"/>
      <c r="AK28" s="13">
        <v>0</v>
      </c>
      <c r="AL28" s="12"/>
      <c r="AM28" s="13">
        <v>0</v>
      </c>
      <c r="AN28" s="12">
        <v>227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.75">
      <c r="A29" s="24" t="s">
        <v>23</v>
      </c>
      <c r="B29" s="29">
        <v>133619</v>
      </c>
      <c r="C29" s="29">
        <v>68614</v>
      </c>
      <c r="D29" s="29"/>
      <c r="E29" s="29">
        <v>51453</v>
      </c>
      <c r="F29" s="29"/>
      <c r="G29" s="29">
        <v>4292</v>
      </c>
      <c r="H29" s="29"/>
      <c r="I29" s="29">
        <v>3883</v>
      </c>
      <c r="J29" s="29"/>
      <c r="K29" s="29">
        <v>2446</v>
      </c>
      <c r="L29" s="29"/>
      <c r="M29" s="29">
        <v>269</v>
      </c>
      <c r="N29" s="2"/>
      <c r="O29" s="12">
        <v>427</v>
      </c>
      <c r="P29" s="12"/>
      <c r="Q29" s="12">
        <v>780</v>
      </c>
      <c r="R29" s="12"/>
      <c r="S29" s="12">
        <v>19</v>
      </c>
      <c r="T29" s="12"/>
      <c r="U29" s="12">
        <v>63</v>
      </c>
      <c r="V29" s="12"/>
      <c r="W29" s="13">
        <v>0</v>
      </c>
      <c r="X29" s="12"/>
      <c r="Y29" s="12">
        <v>8</v>
      </c>
      <c r="Z29" s="12"/>
      <c r="AA29" s="13">
        <v>0</v>
      </c>
      <c r="AB29" s="12"/>
      <c r="AC29" s="13">
        <v>0</v>
      </c>
      <c r="AD29" s="2"/>
      <c r="AE29" s="13">
        <v>0</v>
      </c>
      <c r="AF29" s="2"/>
      <c r="AG29" s="13">
        <v>0</v>
      </c>
      <c r="AH29" s="12"/>
      <c r="AI29" s="13">
        <v>0</v>
      </c>
      <c r="AJ29" s="12"/>
      <c r="AK29" s="13">
        <v>0</v>
      </c>
      <c r="AL29" s="12"/>
      <c r="AM29" s="13">
        <v>0</v>
      </c>
      <c r="AN29" s="12">
        <v>1365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.75">
      <c r="A30" s="24" t="s">
        <v>24</v>
      </c>
      <c r="B30" s="29">
        <v>447384</v>
      </c>
      <c r="C30" s="29">
        <v>245214</v>
      </c>
      <c r="D30" s="29"/>
      <c r="E30" s="29">
        <v>153944</v>
      </c>
      <c r="F30" s="29"/>
      <c r="G30" s="29">
        <v>12518</v>
      </c>
      <c r="H30" s="29"/>
      <c r="I30" s="29">
        <v>12353</v>
      </c>
      <c r="J30" s="29"/>
      <c r="K30" s="29">
        <v>11085</v>
      </c>
      <c r="L30" s="29"/>
      <c r="M30" s="29">
        <v>770</v>
      </c>
      <c r="N30" s="2"/>
      <c r="O30" s="12">
        <v>1393</v>
      </c>
      <c r="P30" s="12"/>
      <c r="Q30" s="12">
        <v>4216</v>
      </c>
      <c r="R30" s="12"/>
      <c r="S30" s="12">
        <v>117</v>
      </c>
      <c r="T30" s="12"/>
      <c r="U30" s="12">
        <v>316</v>
      </c>
      <c r="V30" s="12"/>
      <c r="W30" s="13">
        <v>0</v>
      </c>
      <c r="X30" s="12"/>
      <c r="Y30" s="12">
        <v>53</v>
      </c>
      <c r="Z30" s="12"/>
      <c r="AA30" s="12">
        <v>5</v>
      </c>
      <c r="AB30" s="12"/>
      <c r="AC30" s="13">
        <v>0</v>
      </c>
      <c r="AD30" s="2"/>
      <c r="AE30" s="13">
        <v>0</v>
      </c>
      <c r="AF30" s="2"/>
      <c r="AG30" s="13">
        <v>0</v>
      </c>
      <c r="AH30" s="12"/>
      <c r="AI30" s="12">
        <v>1</v>
      </c>
      <c r="AJ30" s="12"/>
      <c r="AK30" s="13">
        <v>0</v>
      </c>
      <c r="AL30" s="12"/>
      <c r="AM30" s="13">
        <v>0</v>
      </c>
      <c r="AN30" s="12">
        <v>5399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5.75">
      <c r="A31" s="24" t="s">
        <v>25</v>
      </c>
      <c r="B31" s="29">
        <v>18842</v>
      </c>
      <c r="C31" s="29">
        <v>9943</v>
      </c>
      <c r="D31" s="29"/>
      <c r="E31" s="29">
        <v>7112</v>
      </c>
      <c r="F31" s="29"/>
      <c r="G31" s="29">
        <v>289</v>
      </c>
      <c r="H31" s="29"/>
      <c r="I31" s="29">
        <v>512</v>
      </c>
      <c r="J31" s="29"/>
      <c r="K31" s="29">
        <v>447</v>
      </c>
      <c r="L31" s="29"/>
      <c r="M31" s="29">
        <v>35</v>
      </c>
      <c r="N31" s="2"/>
      <c r="O31" s="12">
        <v>66</v>
      </c>
      <c r="P31" s="12"/>
      <c r="Q31" s="12">
        <v>148</v>
      </c>
      <c r="R31" s="12"/>
      <c r="S31" s="12">
        <v>9</v>
      </c>
      <c r="T31" s="12"/>
      <c r="U31" s="12">
        <v>29</v>
      </c>
      <c r="V31" s="12"/>
      <c r="W31" s="13">
        <v>0</v>
      </c>
      <c r="X31" s="12"/>
      <c r="Y31" s="12">
        <v>1</v>
      </c>
      <c r="Z31" s="12"/>
      <c r="AA31" s="13">
        <v>0</v>
      </c>
      <c r="AB31" s="12"/>
      <c r="AC31" s="13">
        <v>0</v>
      </c>
      <c r="AD31" s="2"/>
      <c r="AE31" s="13">
        <v>0</v>
      </c>
      <c r="AF31" s="2"/>
      <c r="AG31" s="13">
        <v>0</v>
      </c>
      <c r="AH31" s="12"/>
      <c r="AI31" s="13">
        <v>0</v>
      </c>
      <c r="AJ31" s="12"/>
      <c r="AK31" s="13">
        <v>0</v>
      </c>
      <c r="AL31" s="12"/>
      <c r="AM31" s="13">
        <v>0</v>
      </c>
      <c r="AN31" s="12">
        <v>251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5.75">
      <c r="A32" s="24" t="s">
        <v>26</v>
      </c>
      <c r="B32" s="29">
        <v>17880</v>
      </c>
      <c r="C32" s="29">
        <v>10220</v>
      </c>
      <c r="D32" s="29"/>
      <c r="E32" s="29">
        <v>5994</v>
      </c>
      <c r="F32" s="29"/>
      <c r="G32" s="29">
        <v>250</v>
      </c>
      <c r="H32" s="29"/>
      <c r="I32" s="29">
        <v>432</v>
      </c>
      <c r="J32" s="29"/>
      <c r="K32" s="29">
        <v>351</v>
      </c>
      <c r="L32" s="29"/>
      <c r="M32" s="29">
        <v>33</v>
      </c>
      <c r="N32" s="2"/>
      <c r="O32" s="12">
        <v>56</v>
      </c>
      <c r="P32" s="12"/>
      <c r="Q32" s="12">
        <v>141</v>
      </c>
      <c r="R32" s="12"/>
      <c r="S32" s="12">
        <v>6</v>
      </c>
      <c r="T32" s="12"/>
      <c r="U32" s="12">
        <v>12</v>
      </c>
      <c r="V32" s="12"/>
      <c r="W32" s="13">
        <v>0</v>
      </c>
      <c r="X32" s="12"/>
      <c r="Y32" s="12">
        <v>1</v>
      </c>
      <c r="Z32" s="12"/>
      <c r="AA32" s="13">
        <v>0</v>
      </c>
      <c r="AB32" s="12"/>
      <c r="AC32" s="13">
        <v>0</v>
      </c>
      <c r="AD32" s="2"/>
      <c r="AE32" s="13">
        <v>0</v>
      </c>
      <c r="AF32" s="2"/>
      <c r="AG32" s="13">
        <v>0</v>
      </c>
      <c r="AH32" s="12"/>
      <c r="AI32" s="13">
        <v>0</v>
      </c>
      <c r="AJ32" s="12"/>
      <c r="AK32" s="13">
        <v>0</v>
      </c>
      <c r="AL32" s="12"/>
      <c r="AM32" s="13">
        <v>0</v>
      </c>
      <c r="AN32" s="12">
        <v>384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5.75">
      <c r="A33" s="24" t="s">
        <v>27</v>
      </c>
      <c r="B33" s="29">
        <v>21966</v>
      </c>
      <c r="C33" s="29">
        <v>9389</v>
      </c>
      <c r="D33" s="29"/>
      <c r="E33" s="29">
        <v>10497</v>
      </c>
      <c r="F33" s="29"/>
      <c r="G33" s="29">
        <v>635</v>
      </c>
      <c r="H33" s="29"/>
      <c r="I33" s="29">
        <v>577</v>
      </c>
      <c r="J33" s="29"/>
      <c r="K33" s="29">
        <v>306</v>
      </c>
      <c r="L33" s="29"/>
      <c r="M33" s="29">
        <v>32</v>
      </c>
      <c r="N33" s="2"/>
      <c r="O33" s="12">
        <v>79</v>
      </c>
      <c r="P33" s="12"/>
      <c r="Q33" s="12">
        <v>263</v>
      </c>
      <c r="R33" s="12"/>
      <c r="S33" s="12">
        <v>4</v>
      </c>
      <c r="T33" s="12"/>
      <c r="U33" s="12">
        <v>18</v>
      </c>
      <c r="V33" s="12"/>
      <c r="W33" s="13">
        <v>0</v>
      </c>
      <c r="X33" s="12"/>
      <c r="Y33" s="12">
        <v>5</v>
      </c>
      <c r="Z33" s="12"/>
      <c r="AA33" s="13">
        <v>0</v>
      </c>
      <c r="AB33" s="12"/>
      <c r="AC33" s="13">
        <v>0</v>
      </c>
      <c r="AD33" s="2"/>
      <c r="AE33" s="13">
        <v>0</v>
      </c>
      <c r="AF33" s="2"/>
      <c r="AG33" s="13">
        <v>0</v>
      </c>
      <c r="AH33" s="12"/>
      <c r="AI33" s="13">
        <v>0</v>
      </c>
      <c r="AJ33" s="12"/>
      <c r="AK33" s="13">
        <v>0</v>
      </c>
      <c r="AL33" s="12"/>
      <c r="AM33" s="13">
        <v>0</v>
      </c>
      <c r="AN33" s="12">
        <v>161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5.75">
      <c r="A34" s="24" t="s">
        <v>28</v>
      </c>
      <c r="B34" s="29">
        <v>27202</v>
      </c>
      <c r="C34" s="29">
        <v>10320</v>
      </c>
      <c r="D34" s="29"/>
      <c r="E34" s="29">
        <v>13657</v>
      </c>
      <c r="F34" s="29"/>
      <c r="G34" s="29">
        <v>1194</v>
      </c>
      <c r="H34" s="29"/>
      <c r="I34" s="29">
        <v>854</v>
      </c>
      <c r="J34" s="29"/>
      <c r="K34" s="29">
        <v>442</v>
      </c>
      <c r="L34" s="29"/>
      <c r="M34" s="29">
        <v>43</v>
      </c>
      <c r="N34" s="2"/>
      <c r="O34" s="12">
        <v>84</v>
      </c>
      <c r="P34" s="12"/>
      <c r="Q34" s="12">
        <v>250</v>
      </c>
      <c r="R34" s="12"/>
      <c r="S34" s="12">
        <v>7</v>
      </c>
      <c r="T34" s="12"/>
      <c r="U34" s="12">
        <v>15</v>
      </c>
      <c r="V34" s="12"/>
      <c r="W34" s="13">
        <v>0</v>
      </c>
      <c r="X34" s="12"/>
      <c r="Y34" s="13">
        <v>0</v>
      </c>
      <c r="Z34" s="12"/>
      <c r="AA34" s="13">
        <v>0</v>
      </c>
      <c r="AB34" s="12"/>
      <c r="AC34" s="13">
        <v>0</v>
      </c>
      <c r="AD34" s="2"/>
      <c r="AE34" s="13">
        <v>0</v>
      </c>
      <c r="AF34" s="2"/>
      <c r="AG34" s="13">
        <v>0</v>
      </c>
      <c r="AH34" s="12"/>
      <c r="AI34" s="13">
        <v>0</v>
      </c>
      <c r="AJ34" s="12"/>
      <c r="AK34" s="13">
        <v>0</v>
      </c>
      <c r="AL34" s="12"/>
      <c r="AM34" s="13">
        <v>0</v>
      </c>
      <c r="AN34" s="12">
        <v>336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5.75">
      <c r="A35" s="24" t="s">
        <v>29</v>
      </c>
      <c r="B35" s="29">
        <v>22870</v>
      </c>
      <c r="C35" s="29">
        <v>9333</v>
      </c>
      <c r="D35" s="29"/>
      <c r="E35" s="29">
        <v>10307</v>
      </c>
      <c r="F35" s="29"/>
      <c r="G35" s="29">
        <v>958</v>
      </c>
      <c r="H35" s="29"/>
      <c r="I35" s="29">
        <v>794</v>
      </c>
      <c r="J35" s="29"/>
      <c r="K35" s="29">
        <v>517</v>
      </c>
      <c r="L35" s="29"/>
      <c r="M35" s="29">
        <v>67</v>
      </c>
      <c r="N35" s="2"/>
      <c r="O35" s="12">
        <v>87</v>
      </c>
      <c r="P35" s="12"/>
      <c r="Q35" s="12">
        <v>200</v>
      </c>
      <c r="R35" s="12"/>
      <c r="S35" s="12">
        <v>10</v>
      </c>
      <c r="T35" s="12"/>
      <c r="U35" s="12">
        <v>14</v>
      </c>
      <c r="V35" s="12"/>
      <c r="W35" s="13">
        <v>0</v>
      </c>
      <c r="X35" s="12"/>
      <c r="Y35" s="12">
        <v>27</v>
      </c>
      <c r="Z35" s="12"/>
      <c r="AA35" s="12">
        <v>1</v>
      </c>
      <c r="AB35" s="12"/>
      <c r="AC35" s="13">
        <v>0</v>
      </c>
      <c r="AD35" s="2"/>
      <c r="AE35" s="13">
        <v>0</v>
      </c>
      <c r="AF35" s="2"/>
      <c r="AG35" s="13">
        <v>0</v>
      </c>
      <c r="AH35" s="12"/>
      <c r="AI35" s="13">
        <v>0</v>
      </c>
      <c r="AJ35" s="12"/>
      <c r="AK35" s="13">
        <v>0</v>
      </c>
      <c r="AL35" s="12"/>
      <c r="AM35" s="13">
        <v>0</v>
      </c>
      <c r="AN35" s="12">
        <v>555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5.75">
      <c r="A36" s="24" t="s">
        <v>30</v>
      </c>
      <c r="B36" s="29">
        <v>3437</v>
      </c>
      <c r="C36" s="29">
        <v>1184</v>
      </c>
      <c r="D36" s="29"/>
      <c r="E36" s="29">
        <v>1941</v>
      </c>
      <c r="F36" s="29"/>
      <c r="G36" s="29">
        <v>101</v>
      </c>
      <c r="H36" s="29"/>
      <c r="I36" s="29">
        <v>99</v>
      </c>
      <c r="J36" s="29"/>
      <c r="K36" s="29">
        <v>41</v>
      </c>
      <c r="L36" s="29"/>
      <c r="M36" s="29">
        <v>1</v>
      </c>
      <c r="N36" s="2"/>
      <c r="O36" s="12">
        <v>11</v>
      </c>
      <c r="P36" s="12"/>
      <c r="Q36" s="12">
        <v>28</v>
      </c>
      <c r="R36" s="12"/>
      <c r="S36" s="13">
        <v>0</v>
      </c>
      <c r="T36" s="12"/>
      <c r="U36" s="12">
        <v>2</v>
      </c>
      <c r="V36" s="12"/>
      <c r="W36" s="13">
        <v>0</v>
      </c>
      <c r="X36" s="12"/>
      <c r="Y36" s="12">
        <v>3</v>
      </c>
      <c r="Z36" s="12"/>
      <c r="AA36" s="13">
        <v>0</v>
      </c>
      <c r="AB36" s="12"/>
      <c r="AC36" s="13">
        <v>0</v>
      </c>
      <c r="AD36" s="2"/>
      <c r="AE36" s="13">
        <v>0</v>
      </c>
      <c r="AF36" s="2"/>
      <c r="AG36" s="13">
        <v>0</v>
      </c>
      <c r="AH36" s="12"/>
      <c r="AI36" s="13">
        <v>0</v>
      </c>
      <c r="AJ36" s="12"/>
      <c r="AK36" s="13">
        <v>0</v>
      </c>
      <c r="AL36" s="12"/>
      <c r="AM36" s="13">
        <v>0</v>
      </c>
      <c r="AN36" s="12">
        <v>26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5.75">
      <c r="A37" s="24" t="s">
        <v>31</v>
      </c>
      <c r="B37" s="29">
        <v>27600</v>
      </c>
      <c r="C37" s="29">
        <v>11698</v>
      </c>
      <c r="D37" s="29"/>
      <c r="E37" s="29">
        <v>13121</v>
      </c>
      <c r="F37" s="29"/>
      <c r="G37" s="29">
        <v>639</v>
      </c>
      <c r="H37" s="29"/>
      <c r="I37" s="29">
        <v>859</v>
      </c>
      <c r="J37" s="29"/>
      <c r="K37" s="29">
        <v>396</v>
      </c>
      <c r="L37" s="29"/>
      <c r="M37" s="29">
        <v>49</v>
      </c>
      <c r="N37" s="2"/>
      <c r="O37" s="12">
        <v>93</v>
      </c>
      <c r="P37" s="12"/>
      <c r="Q37" s="12">
        <v>294</v>
      </c>
      <c r="R37" s="12"/>
      <c r="S37" s="12">
        <v>9</v>
      </c>
      <c r="T37" s="12"/>
      <c r="U37" s="12">
        <v>18</v>
      </c>
      <c r="V37" s="12"/>
      <c r="W37" s="13">
        <v>0</v>
      </c>
      <c r="X37" s="12"/>
      <c r="Y37" s="12">
        <v>8</v>
      </c>
      <c r="Z37" s="12"/>
      <c r="AA37" s="13">
        <v>0</v>
      </c>
      <c r="AB37" s="12"/>
      <c r="AC37" s="13">
        <v>0</v>
      </c>
      <c r="AD37" s="2"/>
      <c r="AE37" s="13">
        <v>0</v>
      </c>
      <c r="AF37" s="2"/>
      <c r="AG37" s="13">
        <v>0</v>
      </c>
      <c r="AH37" s="12"/>
      <c r="AI37" s="13">
        <v>0</v>
      </c>
      <c r="AJ37" s="12"/>
      <c r="AK37" s="13">
        <v>0</v>
      </c>
      <c r="AL37" s="12"/>
      <c r="AM37" s="13">
        <v>0</v>
      </c>
      <c r="AN37" s="12">
        <v>416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5.75">
      <c r="A38" s="24" t="s">
        <v>32</v>
      </c>
      <c r="B38" s="29">
        <v>39626</v>
      </c>
      <c r="C38" s="29">
        <v>17547</v>
      </c>
      <c r="D38" s="29"/>
      <c r="E38" s="29">
        <v>18046</v>
      </c>
      <c r="F38" s="29"/>
      <c r="G38" s="29">
        <v>859</v>
      </c>
      <c r="H38" s="29"/>
      <c r="I38" s="29">
        <v>1315</v>
      </c>
      <c r="J38" s="29"/>
      <c r="K38" s="29">
        <v>619</v>
      </c>
      <c r="L38" s="29"/>
      <c r="M38" s="29">
        <v>49</v>
      </c>
      <c r="N38" s="2"/>
      <c r="O38" s="12">
        <v>121</v>
      </c>
      <c r="P38" s="12"/>
      <c r="Q38" s="12">
        <v>257</v>
      </c>
      <c r="R38" s="12"/>
      <c r="S38" s="12">
        <v>9</v>
      </c>
      <c r="T38" s="12"/>
      <c r="U38" s="12">
        <v>26</v>
      </c>
      <c r="V38" s="12"/>
      <c r="W38" s="13">
        <v>0</v>
      </c>
      <c r="X38" s="12"/>
      <c r="Y38" s="13">
        <v>0</v>
      </c>
      <c r="Z38" s="12"/>
      <c r="AA38" s="13">
        <v>0</v>
      </c>
      <c r="AB38" s="12"/>
      <c r="AC38" s="13">
        <v>0</v>
      </c>
      <c r="AD38" s="2"/>
      <c r="AE38" s="13">
        <v>0</v>
      </c>
      <c r="AF38" s="2"/>
      <c r="AG38" s="13">
        <v>0</v>
      </c>
      <c r="AH38" s="12"/>
      <c r="AI38" s="13">
        <v>0</v>
      </c>
      <c r="AJ38" s="12"/>
      <c r="AK38" s="13">
        <v>0</v>
      </c>
      <c r="AL38" s="12"/>
      <c r="AM38" s="13">
        <v>0</v>
      </c>
      <c r="AN38" s="12">
        <v>778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5.75">
      <c r="A39" s="24" t="s">
        <v>33</v>
      </c>
      <c r="B39" s="29">
        <v>11339</v>
      </c>
      <c r="C39" s="29">
        <v>4786</v>
      </c>
      <c r="D39" s="29"/>
      <c r="E39" s="29">
        <v>5345</v>
      </c>
      <c r="F39" s="29"/>
      <c r="G39" s="29">
        <v>286</v>
      </c>
      <c r="H39" s="29"/>
      <c r="I39" s="29">
        <v>338</v>
      </c>
      <c r="J39" s="29"/>
      <c r="K39" s="29">
        <v>200</v>
      </c>
      <c r="L39" s="29"/>
      <c r="M39" s="29">
        <v>21</v>
      </c>
      <c r="N39" s="2"/>
      <c r="O39" s="12">
        <v>52</v>
      </c>
      <c r="P39" s="12"/>
      <c r="Q39" s="12">
        <v>88</v>
      </c>
      <c r="R39" s="12"/>
      <c r="S39" s="12">
        <v>1</v>
      </c>
      <c r="T39" s="12"/>
      <c r="U39" s="12">
        <v>12</v>
      </c>
      <c r="V39" s="12"/>
      <c r="W39" s="13">
        <v>0</v>
      </c>
      <c r="X39" s="12"/>
      <c r="Y39" s="13">
        <v>0</v>
      </c>
      <c r="Z39" s="12"/>
      <c r="AA39" s="13">
        <v>0</v>
      </c>
      <c r="AB39" s="12"/>
      <c r="AC39" s="13">
        <v>0</v>
      </c>
      <c r="AD39" s="2"/>
      <c r="AE39" s="13">
        <v>0</v>
      </c>
      <c r="AF39" s="2"/>
      <c r="AG39" s="13">
        <v>0</v>
      </c>
      <c r="AH39" s="12"/>
      <c r="AI39" s="13">
        <v>0</v>
      </c>
      <c r="AJ39" s="12"/>
      <c r="AK39" s="13">
        <v>0</v>
      </c>
      <c r="AL39" s="12"/>
      <c r="AM39" s="13">
        <v>0</v>
      </c>
      <c r="AN39" s="12">
        <v>210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5.75">
      <c r="A40" s="24" t="s">
        <v>34</v>
      </c>
      <c r="B40" s="29">
        <v>30384</v>
      </c>
      <c r="C40" s="29">
        <v>13162</v>
      </c>
      <c r="D40" s="29"/>
      <c r="E40" s="29">
        <v>13945</v>
      </c>
      <c r="F40" s="29"/>
      <c r="G40" s="29">
        <v>1134</v>
      </c>
      <c r="H40" s="29"/>
      <c r="I40" s="29">
        <v>951</v>
      </c>
      <c r="J40" s="29"/>
      <c r="K40" s="29">
        <v>493</v>
      </c>
      <c r="L40" s="29"/>
      <c r="M40" s="29">
        <v>77</v>
      </c>
      <c r="N40" s="2"/>
      <c r="O40" s="12">
        <v>118</v>
      </c>
      <c r="P40" s="12"/>
      <c r="Q40" s="12">
        <v>200</v>
      </c>
      <c r="R40" s="12"/>
      <c r="S40" s="12">
        <v>8</v>
      </c>
      <c r="T40" s="12"/>
      <c r="U40" s="12">
        <v>24</v>
      </c>
      <c r="V40" s="12"/>
      <c r="W40" s="13">
        <v>0</v>
      </c>
      <c r="X40" s="12"/>
      <c r="Y40" s="12">
        <v>15</v>
      </c>
      <c r="Z40" s="12"/>
      <c r="AA40" s="13">
        <v>0</v>
      </c>
      <c r="AB40" s="12"/>
      <c r="AC40" s="13">
        <v>0</v>
      </c>
      <c r="AD40" s="2"/>
      <c r="AE40" s="13">
        <v>0</v>
      </c>
      <c r="AF40" s="2"/>
      <c r="AG40" s="13">
        <v>0</v>
      </c>
      <c r="AH40" s="12"/>
      <c r="AI40" s="13">
        <v>0</v>
      </c>
      <c r="AJ40" s="12"/>
      <c r="AK40" s="13">
        <v>0</v>
      </c>
      <c r="AL40" s="12"/>
      <c r="AM40" s="13">
        <v>0</v>
      </c>
      <c r="AN40" s="12">
        <v>257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5.75">
      <c r="A41" s="24" t="s">
        <v>35</v>
      </c>
      <c r="B41" s="29">
        <v>30070</v>
      </c>
      <c r="C41" s="29">
        <v>14144</v>
      </c>
      <c r="D41" s="29"/>
      <c r="E41" s="29">
        <v>12536</v>
      </c>
      <c r="F41" s="29"/>
      <c r="G41" s="29">
        <v>951</v>
      </c>
      <c r="H41" s="29"/>
      <c r="I41" s="29">
        <v>947</v>
      </c>
      <c r="J41" s="29"/>
      <c r="K41" s="29">
        <v>548</v>
      </c>
      <c r="L41" s="29"/>
      <c r="M41" s="29">
        <v>66</v>
      </c>
      <c r="N41" s="2"/>
      <c r="O41" s="12">
        <v>204</v>
      </c>
      <c r="P41" s="12"/>
      <c r="Q41" s="12">
        <v>331</v>
      </c>
      <c r="R41" s="12"/>
      <c r="S41" s="12">
        <v>12</v>
      </c>
      <c r="T41" s="12"/>
      <c r="U41" s="12">
        <v>35</v>
      </c>
      <c r="V41" s="12"/>
      <c r="W41" s="13">
        <v>0</v>
      </c>
      <c r="X41" s="12"/>
      <c r="Y41" s="12">
        <v>4</v>
      </c>
      <c r="Z41" s="12"/>
      <c r="AA41" s="13">
        <v>0</v>
      </c>
      <c r="AB41" s="12"/>
      <c r="AC41" s="13">
        <v>0</v>
      </c>
      <c r="AD41" s="2"/>
      <c r="AE41" s="13">
        <v>0</v>
      </c>
      <c r="AF41" s="2"/>
      <c r="AG41" s="13">
        <v>0</v>
      </c>
      <c r="AH41" s="12"/>
      <c r="AI41" s="13">
        <v>0</v>
      </c>
      <c r="AJ41" s="12"/>
      <c r="AK41" s="13">
        <v>0</v>
      </c>
      <c r="AL41" s="12"/>
      <c r="AM41" s="13">
        <v>0</v>
      </c>
      <c r="AN41" s="12">
        <v>292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5.75">
      <c r="A42" s="24" t="s">
        <v>36</v>
      </c>
      <c r="B42" s="29">
        <v>359083</v>
      </c>
      <c r="C42" s="29">
        <v>201184</v>
      </c>
      <c r="D42" s="29"/>
      <c r="E42" s="29">
        <v>122834</v>
      </c>
      <c r="F42" s="29"/>
      <c r="G42" s="29">
        <v>13286</v>
      </c>
      <c r="H42" s="29"/>
      <c r="I42" s="29">
        <v>8142</v>
      </c>
      <c r="J42" s="29"/>
      <c r="K42" s="29">
        <v>6187</v>
      </c>
      <c r="L42" s="29"/>
      <c r="M42" s="29">
        <v>577</v>
      </c>
      <c r="N42" s="2"/>
      <c r="O42" s="12">
        <v>1428</v>
      </c>
      <c r="P42" s="12"/>
      <c r="Q42" s="12">
        <v>2059</v>
      </c>
      <c r="R42" s="12"/>
      <c r="S42" s="12">
        <v>60</v>
      </c>
      <c r="T42" s="12"/>
      <c r="U42" s="12">
        <v>107</v>
      </c>
      <c r="V42" s="12"/>
      <c r="W42" s="13">
        <v>0</v>
      </c>
      <c r="X42" s="12"/>
      <c r="Y42" s="12">
        <v>119</v>
      </c>
      <c r="Z42" s="12"/>
      <c r="AA42" s="12">
        <v>4</v>
      </c>
      <c r="AB42" s="12"/>
      <c r="AC42" s="13">
        <v>0</v>
      </c>
      <c r="AD42" s="2"/>
      <c r="AE42" s="13">
        <v>0</v>
      </c>
      <c r="AF42" s="2"/>
      <c r="AG42" s="13">
        <v>0</v>
      </c>
      <c r="AH42" s="12"/>
      <c r="AI42" s="13">
        <v>0</v>
      </c>
      <c r="AJ42" s="12"/>
      <c r="AK42" s="13">
        <v>1</v>
      </c>
      <c r="AL42" s="12"/>
      <c r="AM42" s="13">
        <v>0</v>
      </c>
      <c r="AN42" s="12">
        <v>3095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5.75">
      <c r="A43" s="24" t="s">
        <v>37</v>
      </c>
      <c r="B43" s="29">
        <v>20434</v>
      </c>
      <c r="C43" s="29">
        <v>8764</v>
      </c>
      <c r="D43" s="29"/>
      <c r="E43" s="29">
        <v>9412</v>
      </c>
      <c r="F43" s="29"/>
      <c r="G43" s="29">
        <v>634</v>
      </c>
      <c r="H43" s="29"/>
      <c r="I43" s="29">
        <v>665</v>
      </c>
      <c r="J43" s="29"/>
      <c r="K43" s="29">
        <v>316</v>
      </c>
      <c r="L43" s="29"/>
      <c r="M43" s="29">
        <v>29</v>
      </c>
      <c r="N43" s="2"/>
      <c r="O43" s="12">
        <v>71</v>
      </c>
      <c r="P43" s="12"/>
      <c r="Q43" s="12">
        <v>248</v>
      </c>
      <c r="R43" s="12"/>
      <c r="S43" s="12">
        <v>7</v>
      </c>
      <c r="T43" s="12"/>
      <c r="U43" s="12">
        <v>22</v>
      </c>
      <c r="V43" s="12"/>
      <c r="W43" s="13">
        <v>0</v>
      </c>
      <c r="X43" s="12"/>
      <c r="Y43" s="12">
        <v>6</v>
      </c>
      <c r="Z43" s="12"/>
      <c r="AA43" s="12">
        <v>1</v>
      </c>
      <c r="AB43" s="12"/>
      <c r="AC43" s="13">
        <v>0</v>
      </c>
      <c r="AD43" s="2"/>
      <c r="AE43" s="13">
        <v>0</v>
      </c>
      <c r="AF43" s="2"/>
      <c r="AG43" s="13">
        <v>0</v>
      </c>
      <c r="AH43" s="12"/>
      <c r="AI43" s="13">
        <v>0</v>
      </c>
      <c r="AJ43" s="12"/>
      <c r="AK43" s="13">
        <v>0</v>
      </c>
      <c r="AL43" s="12"/>
      <c r="AM43" s="13">
        <v>0</v>
      </c>
      <c r="AN43" s="12">
        <v>259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5.75">
      <c r="A44" s="24" t="s">
        <v>38</v>
      </c>
      <c r="B44" s="29">
        <v>642576</v>
      </c>
      <c r="C44" s="29">
        <v>334442</v>
      </c>
      <c r="D44" s="29"/>
      <c r="E44" s="29">
        <v>261589</v>
      </c>
      <c r="F44" s="29"/>
      <c r="G44" s="29">
        <v>15126</v>
      </c>
      <c r="H44" s="29"/>
      <c r="I44" s="29">
        <v>12061</v>
      </c>
      <c r="J44" s="29"/>
      <c r="K44" s="29">
        <v>7743</v>
      </c>
      <c r="L44" s="29"/>
      <c r="M44" s="29">
        <v>808</v>
      </c>
      <c r="N44" s="2"/>
      <c r="O44" s="12">
        <v>1254</v>
      </c>
      <c r="P44" s="12"/>
      <c r="Q44" s="12">
        <v>2288</v>
      </c>
      <c r="R44" s="12"/>
      <c r="S44" s="12">
        <v>64</v>
      </c>
      <c r="T44" s="12"/>
      <c r="U44" s="12">
        <v>166</v>
      </c>
      <c r="V44" s="12"/>
      <c r="W44" s="13">
        <v>0</v>
      </c>
      <c r="X44" s="12"/>
      <c r="Y44" s="12">
        <v>8</v>
      </c>
      <c r="Z44" s="12"/>
      <c r="AA44" s="13">
        <v>0</v>
      </c>
      <c r="AB44" s="12"/>
      <c r="AC44" s="13">
        <v>0</v>
      </c>
      <c r="AD44" s="2"/>
      <c r="AE44" s="13">
        <v>0</v>
      </c>
      <c r="AF44" s="2"/>
      <c r="AG44" s="13">
        <v>0</v>
      </c>
      <c r="AH44" s="12"/>
      <c r="AI44" s="13">
        <v>0</v>
      </c>
      <c r="AJ44" s="12"/>
      <c r="AK44" s="13">
        <v>0</v>
      </c>
      <c r="AL44" s="12"/>
      <c r="AM44" s="13">
        <v>1</v>
      </c>
      <c r="AN44" s="12">
        <v>7026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5.75">
      <c r="A45" s="24" t="s">
        <v>39</v>
      </c>
      <c r="B45" s="29">
        <v>96282</v>
      </c>
      <c r="C45" s="29">
        <v>45193</v>
      </c>
      <c r="D45" s="29"/>
      <c r="E45" s="29">
        <v>40592</v>
      </c>
      <c r="F45" s="29"/>
      <c r="G45" s="29">
        <v>2988</v>
      </c>
      <c r="H45" s="29"/>
      <c r="I45" s="29">
        <v>2768</v>
      </c>
      <c r="J45" s="29"/>
      <c r="K45" s="29">
        <v>2110</v>
      </c>
      <c r="L45" s="29"/>
      <c r="M45" s="29">
        <v>134</v>
      </c>
      <c r="N45" s="2"/>
      <c r="O45" s="12">
        <v>317</v>
      </c>
      <c r="P45" s="12"/>
      <c r="Q45" s="12">
        <v>1025</v>
      </c>
      <c r="R45" s="12"/>
      <c r="S45" s="12">
        <v>22</v>
      </c>
      <c r="T45" s="12"/>
      <c r="U45" s="12">
        <v>49</v>
      </c>
      <c r="V45" s="12"/>
      <c r="W45" s="13">
        <v>0</v>
      </c>
      <c r="X45" s="12"/>
      <c r="Y45" s="12">
        <v>8</v>
      </c>
      <c r="Z45" s="12"/>
      <c r="AA45" s="12">
        <v>1</v>
      </c>
      <c r="AB45" s="12"/>
      <c r="AC45" s="13">
        <v>0</v>
      </c>
      <c r="AD45" s="2"/>
      <c r="AE45" s="13">
        <v>0</v>
      </c>
      <c r="AF45" s="2"/>
      <c r="AG45" s="13">
        <v>0</v>
      </c>
      <c r="AH45" s="12"/>
      <c r="AI45" s="13">
        <v>0</v>
      </c>
      <c r="AJ45" s="12"/>
      <c r="AK45" s="13">
        <v>0</v>
      </c>
      <c r="AL45" s="12"/>
      <c r="AM45" s="13">
        <v>0</v>
      </c>
      <c r="AN45" s="12">
        <v>1075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</row>
    <row r="46" spans="1:57" ht="15.75">
      <c r="A46" s="24" t="s">
        <v>40</v>
      </c>
      <c r="B46" s="29">
        <v>95481</v>
      </c>
      <c r="C46" s="29">
        <v>41707</v>
      </c>
      <c r="D46" s="29"/>
      <c r="E46" s="29">
        <v>42979</v>
      </c>
      <c r="F46" s="29"/>
      <c r="G46" s="29">
        <v>2552</v>
      </c>
      <c r="H46" s="29"/>
      <c r="I46" s="29">
        <v>3725</v>
      </c>
      <c r="J46" s="29"/>
      <c r="K46" s="29">
        <v>1799</v>
      </c>
      <c r="L46" s="29"/>
      <c r="M46" s="29">
        <v>148</v>
      </c>
      <c r="N46" s="2"/>
      <c r="O46" s="12">
        <v>405</v>
      </c>
      <c r="P46" s="12"/>
      <c r="Q46" s="12">
        <v>889</v>
      </c>
      <c r="R46" s="12"/>
      <c r="S46" s="12">
        <v>37</v>
      </c>
      <c r="T46" s="12"/>
      <c r="U46" s="12">
        <v>65</v>
      </c>
      <c r="V46" s="12"/>
      <c r="W46" s="13">
        <v>0</v>
      </c>
      <c r="X46" s="12"/>
      <c r="Y46" s="12">
        <v>6</v>
      </c>
      <c r="Z46" s="12"/>
      <c r="AA46" s="12">
        <v>1</v>
      </c>
      <c r="AB46" s="12"/>
      <c r="AC46" s="13">
        <v>0</v>
      </c>
      <c r="AD46" s="2"/>
      <c r="AE46" s="13">
        <v>0</v>
      </c>
      <c r="AF46" s="2"/>
      <c r="AG46" s="13">
        <v>0</v>
      </c>
      <c r="AH46" s="12"/>
      <c r="AI46" s="13">
        <v>0</v>
      </c>
      <c r="AJ46" s="12"/>
      <c r="AK46" s="13">
        <v>0</v>
      </c>
      <c r="AL46" s="12"/>
      <c r="AM46" s="13">
        <v>0</v>
      </c>
      <c r="AN46" s="12">
        <v>1168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5.75">
      <c r="A47" s="24" t="s">
        <v>41</v>
      </c>
      <c r="B47" s="29">
        <v>220504</v>
      </c>
      <c r="C47" s="29">
        <v>124576</v>
      </c>
      <c r="D47" s="29"/>
      <c r="E47" s="29">
        <v>73616</v>
      </c>
      <c r="F47" s="29"/>
      <c r="G47" s="29">
        <v>6393</v>
      </c>
      <c r="H47" s="29"/>
      <c r="I47" s="29">
        <v>4963</v>
      </c>
      <c r="J47" s="29"/>
      <c r="K47" s="29">
        <v>4741</v>
      </c>
      <c r="L47" s="29"/>
      <c r="M47" s="29">
        <v>399</v>
      </c>
      <c r="N47" s="2"/>
      <c r="O47" s="12">
        <v>1328</v>
      </c>
      <c r="P47" s="12"/>
      <c r="Q47" s="12">
        <v>1969</v>
      </c>
      <c r="R47" s="12"/>
      <c r="S47" s="12">
        <v>74</v>
      </c>
      <c r="T47" s="12"/>
      <c r="U47" s="12">
        <v>135</v>
      </c>
      <c r="V47" s="12"/>
      <c r="W47" s="13">
        <v>0</v>
      </c>
      <c r="X47" s="12"/>
      <c r="Y47" s="13">
        <v>0</v>
      </c>
      <c r="Z47" s="12"/>
      <c r="AA47" s="13">
        <v>0</v>
      </c>
      <c r="AB47" s="12"/>
      <c r="AC47" s="13">
        <v>0</v>
      </c>
      <c r="AD47" s="2"/>
      <c r="AE47" s="13">
        <v>0</v>
      </c>
      <c r="AF47" s="2"/>
      <c r="AG47" s="13">
        <v>0</v>
      </c>
      <c r="AH47" s="12"/>
      <c r="AI47" s="13">
        <v>0</v>
      </c>
      <c r="AJ47" s="12"/>
      <c r="AK47" s="13">
        <v>0</v>
      </c>
      <c r="AL47" s="12"/>
      <c r="AM47" s="13">
        <v>0</v>
      </c>
      <c r="AN47" s="12">
        <v>2310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5.75">
      <c r="A48" s="24" t="s">
        <v>42</v>
      </c>
      <c r="B48" s="29">
        <v>51484</v>
      </c>
      <c r="C48" s="29">
        <v>24277</v>
      </c>
      <c r="D48" s="29"/>
      <c r="E48" s="29">
        <v>21961</v>
      </c>
      <c r="F48" s="29"/>
      <c r="G48" s="29">
        <v>1828</v>
      </c>
      <c r="H48" s="29"/>
      <c r="I48" s="29">
        <v>1382</v>
      </c>
      <c r="J48" s="29"/>
      <c r="K48" s="29">
        <v>826</v>
      </c>
      <c r="L48" s="29"/>
      <c r="M48" s="29">
        <v>85</v>
      </c>
      <c r="N48" s="2"/>
      <c r="O48" s="12">
        <v>238</v>
      </c>
      <c r="P48" s="12"/>
      <c r="Q48" s="12">
        <v>358</v>
      </c>
      <c r="R48" s="12"/>
      <c r="S48" s="12">
        <v>11</v>
      </c>
      <c r="T48" s="12"/>
      <c r="U48" s="12">
        <v>36</v>
      </c>
      <c r="V48" s="12"/>
      <c r="W48" s="13">
        <v>0</v>
      </c>
      <c r="X48" s="12"/>
      <c r="Y48" s="12">
        <v>18</v>
      </c>
      <c r="Z48" s="12"/>
      <c r="AA48" s="13">
        <v>0</v>
      </c>
      <c r="AB48" s="12"/>
      <c r="AC48" s="13">
        <v>0</v>
      </c>
      <c r="AD48" s="2"/>
      <c r="AE48" s="13">
        <v>0</v>
      </c>
      <c r="AF48" s="2"/>
      <c r="AG48" s="13">
        <v>0</v>
      </c>
      <c r="AH48" s="12"/>
      <c r="AI48" s="13">
        <v>0</v>
      </c>
      <c r="AJ48" s="12"/>
      <c r="AK48" s="13">
        <v>0</v>
      </c>
      <c r="AL48" s="12"/>
      <c r="AM48" s="13">
        <v>0</v>
      </c>
      <c r="AN48" s="12">
        <v>464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5.75">
      <c r="A49" s="24" t="s">
        <v>43</v>
      </c>
      <c r="B49" s="29">
        <v>153649</v>
      </c>
      <c r="C49" s="29">
        <v>75977</v>
      </c>
      <c r="D49" s="29"/>
      <c r="E49" s="29">
        <v>61903</v>
      </c>
      <c r="F49" s="29"/>
      <c r="G49" s="29">
        <v>4459</v>
      </c>
      <c r="H49" s="29"/>
      <c r="I49" s="29">
        <v>5680</v>
      </c>
      <c r="J49" s="29"/>
      <c r="K49" s="29">
        <v>2349</v>
      </c>
      <c r="L49" s="29"/>
      <c r="M49" s="29">
        <v>259</v>
      </c>
      <c r="N49" s="2"/>
      <c r="O49" s="12">
        <v>399</v>
      </c>
      <c r="P49" s="12"/>
      <c r="Q49" s="12">
        <v>780</v>
      </c>
      <c r="R49" s="12"/>
      <c r="S49" s="12">
        <v>35</v>
      </c>
      <c r="T49" s="12"/>
      <c r="U49" s="12">
        <v>68</v>
      </c>
      <c r="V49" s="12"/>
      <c r="W49" s="13">
        <v>0</v>
      </c>
      <c r="X49" s="12"/>
      <c r="Y49" s="12">
        <v>9</v>
      </c>
      <c r="Z49" s="12"/>
      <c r="AA49" s="13">
        <v>0</v>
      </c>
      <c r="AB49" s="12"/>
      <c r="AC49" s="13">
        <v>0</v>
      </c>
      <c r="AD49" s="2"/>
      <c r="AE49" s="13">
        <v>0</v>
      </c>
      <c r="AF49" s="2"/>
      <c r="AG49" s="13">
        <v>0</v>
      </c>
      <c r="AH49" s="12"/>
      <c r="AI49" s="13">
        <v>0</v>
      </c>
      <c r="AJ49" s="12"/>
      <c r="AK49" s="13">
        <v>0</v>
      </c>
      <c r="AL49" s="12"/>
      <c r="AM49" s="13">
        <v>0</v>
      </c>
      <c r="AN49" s="12">
        <v>1731</v>
      </c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5.75">
      <c r="A50" s="24" t="s">
        <v>44</v>
      </c>
      <c r="B50" s="29">
        <v>16727</v>
      </c>
      <c r="C50" s="29">
        <v>6359</v>
      </c>
      <c r="D50" s="29"/>
      <c r="E50" s="29">
        <v>8642</v>
      </c>
      <c r="F50" s="29"/>
      <c r="G50" s="29">
        <v>601</v>
      </c>
      <c r="H50" s="29"/>
      <c r="I50" s="29">
        <v>465</v>
      </c>
      <c r="J50" s="29"/>
      <c r="K50" s="29">
        <v>255</v>
      </c>
      <c r="L50" s="29"/>
      <c r="M50" s="29">
        <v>38</v>
      </c>
      <c r="N50" s="2"/>
      <c r="O50" s="12">
        <v>64</v>
      </c>
      <c r="P50" s="12"/>
      <c r="Q50" s="12">
        <v>140</v>
      </c>
      <c r="R50" s="12"/>
      <c r="S50" s="12">
        <v>4</v>
      </c>
      <c r="T50" s="12"/>
      <c r="U50" s="12">
        <v>6</v>
      </c>
      <c r="V50" s="12"/>
      <c r="W50" s="13">
        <v>0</v>
      </c>
      <c r="X50" s="12"/>
      <c r="Y50" s="13">
        <v>0</v>
      </c>
      <c r="Z50" s="12"/>
      <c r="AA50" s="13">
        <v>0</v>
      </c>
      <c r="AB50" s="12"/>
      <c r="AC50" s="13">
        <v>0</v>
      </c>
      <c r="AD50" s="2"/>
      <c r="AE50" s="13">
        <v>0</v>
      </c>
      <c r="AF50" s="2"/>
      <c r="AG50" s="13">
        <v>0</v>
      </c>
      <c r="AH50" s="12"/>
      <c r="AI50" s="13">
        <v>0</v>
      </c>
      <c r="AJ50" s="12"/>
      <c r="AK50" s="13">
        <v>0</v>
      </c>
      <c r="AL50" s="12"/>
      <c r="AM50" s="13">
        <v>0</v>
      </c>
      <c r="AN50" s="12">
        <v>153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5.75">
      <c r="A51" s="24" t="s">
        <v>45</v>
      </c>
      <c r="B51" s="29">
        <v>50067</v>
      </c>
      <c r="C51" s="29">
        <v>23718</v>
      </c>
      <c r="D51" s="29"/>
      <c r="E51" s="29">
        <v>20713</v>
      </c>
      <c r="F51" s="29"/>
      <c r="G51" s="29">
        <v>1535</v>
      </c>
      <c r="H51" s="29"/>
      <c r="I51" s="29">
        <v>1323</v>
      </c>
      <c r="J51" s="29"/>
      <c r="K51" s="29">
        <v>1059</v>
      </c>
      <c r="L51" s="29"/>
      <c r="M51" s="29">
        <v>108</v>
      </c>
      <c r="N51" s="2"/>
      <c r="O51" s="12">
        <v>287</v>
      </c>
      <c r="P51" s="12"/>
      <c r="Q51" s="12">
        <v>441</v>
      </c>
      <c r="R51" s="12"/>
      <c r="S51" s="12">
        <v>23</v>
      </c>
      <c r="T51" s="12"/>
      <c r="U51" s="12">
        <v>42</v>
      </c>
      <c r="V51" s="12"/>
      <c r="W51" s="13">
        <v>0</v>
      </c>
      <c r="X51" s="12"/>
      <c r="Y51" s="12">
        <v>5</v>
      </c>
      <c r="Z51" s="12"/>
      <c r="AA51" s="12">
        <v>1</v>
      </c>
      <c r="AB51" s="12"/>
      <c r="AC51" s="13">
        <v>0</v>
      </c>
      <c r="AD51" s="2"/>
      <c r="AE51" s="13">
        <v>0</v>
      </c>
      <c r="AF51" s="2"/>
      <c r="AG51" s="13">
        <v>0</v>
      </c>
      <c r="AH51" s="12"/>
      <c r="AI51" s="13">
        <v>0</v>
      </c>
      <c r="AJ51" s="12"/>
      <c r="AK51" s="13">
        <v>0</v>
      </c>
      <c r="AL51" s="12"/>
      <c r="AM51" s="13">
        <v>0</v>
      </c>
      <c r="AN51" s="12">
        <v>812</v>
      </c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5.75">
      <c r="A52" s="24" t="s">
        <v>46</v>
      </c>
      <c r="B52" s="29">
        <v>26445</v>
      </c>
      <c r="C52" s="29">
        <v>13015</v>
      </c>
      <c r="D52" s="29"/>
      <c r="E52" s="29">
        <v>10706</v>
      </c>
      <c r="F52" s="29"/>
      <c r="G52" s="29">
        <v>563</v>
      </c>
      <c r="H52" s="29"/>
      <c r="I52" s="29">
        <v>757</v>
      </c>
      <c r="J52" s="29"/>
      <c r="K52" s="29">
        <v>555</v>
      </c>
      <c r="L52" s="29"/>
      <c r="M52" s="29">
        <v>72</v>
      </c>
      <c r="N52" s="2"/>
      <c r="O52" s="12">
        <v>113</v>
      </c>
      <c r="P52" s="12"/>
      <c r="Q52" s="12">
        <v>297</v>
      </c>
      <c r="R52" s="12"/>
      <c r="S52" s="12">
        <v>9</v>
      </c>
      <c r="T52" s="12"/>
      <c r="U52" s="12">
        <v>7</v>
      </c>
      <c r="V52" s="12"/>
      <c r="W52" s="13">
        <v>0</v>
      </c>
      <c r="X52" s="12"/>
      <c r="Y52" s="12">
        <v>7</v>
      </c>
      <c r="Z52" s="12"/>
      <c r="AA52" s="13">
        <v>0</v>
      </c>
      <c r="AB52" s="12"/>
      <c r="AC52" s="13">
        <v>0</v>
      </c>
      <c r="AD52" s="2"/>
      <c r="AE52" s="13">
        <v>0</v>
      </c>
      <c r="AF52" s="2"/>
      <c r="AG52" s="13">
        <v>0</v>
      </c>
      <c r="AH52" s="12"/>
      <c r="AI52" s="13">
        <v>0</v>
      </c>
      <c r="AJ52" s="12"/>
      <c r="AK52" s="13">
        <v>0</v>
      </c>
      <c r="AL52" s="12"/>
      <c r="AM52" s="13">
        <v>0</v>
      </c>
      <c r="AN52" s="12">
        <v>344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5.75">
      <c r="A53" s="24" t="s">
        <v>47</v>
      </c>
      <c r="B53" s="29">
        <v>47465</v>
      </c>
      <c r="C53" s="29">
        <v>20706</v>
      </c>
      <c r="D53" s="29"/>
      <c r="E53" s="29">
        <v>21396</v>
      </c>
      <c r="F53" s="29"/>
      <c r="G53" s="29">
        <v>1947</v>
      </c>
      <c r="H53" s="29"/>
      <c r="I53" s="29">
        <v>1802</v>
      </c>
      <c r="J53" s="29"/>
      <c r="K53" s="29">
        <v>907</v>
      </c>
      <c r="L53" s="29"/>
      <c r="M53" s="29">
        <v>50</v>
      </c>
      <c r="N53" s="2"/>
      <c r="O53" s="12">
        <v>148</v>
      </c>
      <c r="P53" s="12"/>
      <c r="Q53" s="12">
        <v>235</v>
      </c>
      <c r="R53" s="12"/>
      <c r="S53" s="12">
        <v>4</v>
      </c>
      <c r="T53" s="12"/>
      <c r="U53" s="12">
        <v>11</v>
      </c>
      <c r="V53" s="12"/>
      <c r="W53" s="13">
        <v>0</v>
      </c>
      <c r="X53" s="12"/>
      <c r="Y53" s="12">
        <v>6</v>
      </c>
      <c r="Z53" s="12"/>
      <c r="AA53" s="12">
        <v>1</v>
      </c>
      <c r="AB53" s="12"/>
      <c r="AC53" s="13">
        <v>0</v>
      </c>
      <c r="AD53" s="2"/>
      <c r="AE53" s="13">
        <v>0</v>
      </c>
      <c r="AF53" s="2"/>
      <c r="AG53" s="13">
        <v>0</v>
      </c>
      <c r="AH53" s="12"/>
      <c r="AI53" s="13">
        <v>0</v>
      </c>
      <c r="AJ53" s="12"/>
      <c r="AK53" s="13">
        <v>0</v>
      </c>
      <c r="AL53" s="12"/>
      <c r="AM53" s="13">
        <v>0</v>
      </c>
      <c r="AN53" s="12">
        <v>252</v>
      </c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5.75">
      <c r="A54" s="24" t="s">
        <v>48</v>
      </c>
      <c r="B54" s="29">
        <v>74976</v>
      </c>
      <c r="C54" s="29">
        <v>37829</v>
      </c>
      <c r="D54" s="29"/>
      <c r="E54" s="29">
        <v>27519</v>
      </c>
      <c r="F54" s="29"/>
      <c r="G54" s="29">
        <v>2580</v>
      </c>
      <c r="H54" s="29"/>
      <c r="I54" s="29">
        <v>2741</v>
      </c>
      <c r="J54" s="29"/>
      <c r="K54" s="29">
        <v>1924</v>
      </c>
      <c r="L54" s="29"/>
      <c r="M54" s="29">
        <v>187</v>
      </c>
      <c r="N54" s="2"/>
      <c r="O54" s="12">
        <v>283</v>
      </c>
      <c r="P54" s="12"/>
      <c r="Q54" s="12">
        <v>844</v>
      </c>
      <c r="R54" s="12"/>
      <c r="S54" s="12">
        <v>19</v>
      </c>
      <c r="T54" s="12"/>
      <c r="U54" s="12">
        <v>50</v>
      </c>
      <c r="V54" s="12"/>
      <c r="W54" s="13">
        <v>0</v>
      </c>
      <c r="X54" s="12"/>
      <c r="Y54" s="12">
        <v>7</v>
      </c>
      <c r="Z54" s="12"/>
      <c r="AA54" s="12">
        <v>3</v>
      </c>
      <c r="AB54" s="12"/>
      <c r="AC54" s="13">
        <v>0</v>
      </c>
      <c r="AD54" s="2"/>
      <c r="AE54" s="13">
        <v>0</v>
      </c>
      <c r="AF54" s="2"/>
      <c r="AG54" s="13">
        <v>0</v>
      </c>
      <c r="AH54" s="12"/>
      <c r="AI54" s="13">
        <v>0</v>
      </c>
      <c r="AJ54" s="12"/>
      <c r="AK54" s="13">
        <v>0</v>
      </c>
      <c r="AL54" s="12"/>
      <c r="AM54" s="13">
        <v>0</v>
      </c>
      <c r="AN54" s="12">
        <v>990</v>
      </c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5.75">
      <c r="A55" s="24" t="s">
        <v>49</v>
      </c>
      <c r="B55" s="29">
        <v>134637</v>
      </c>
      <c r="C55" s="29">
        <v>67165</v>
      </c>
      <c r="D55" s="29"/>
      <c r="E55" s="29">
        <v>52866</v>
      </c>
      <c r="F55" s="29"/>
      <c r="G55" s="29">
        <v>4486</v>
      </c>
      <c r="H55" s="29"/>
      <c r="I55" s="29" t="s">
        <v>138</v>
      </c>
      <c r="J55" s="29"/>
      <c r="K55" s="29">
        <v>2378</v>
      </c>
      <c r="L55" s="29"/>
      <c r="M55" s="29">
        <v>152</v>
      </c>
      <c r="N55" s="2"/>
      <c r="O55" s="12">
        <v>222</v>
      </c>
      <c r="P55" s="12"/>
      <c r="Q55" s="12">
        <v>414</v>
      </c>
      <c r="R55" s="12"/>
      <c r="S55" s="12">
        <v>17</v>
      </c>
      <c r="T55" s="12"/>
      <c r="U55" s="12">
        <v>36</v>
      </c>
      <c r="V55" s="12"/>
      <c r="W55" s="13">
        <v>0</v>
      </c>
      <c r="X55" s="12"/>
      <c r="Y55" s="13">
        <v>0</v>
      </c>
      <c r="Z55" s="12"/>
      <c r="AA55" s="13">
        <v>0</v>
      </c>
      <c r="AB55" s="12"/>
      <c r="AC55" s="13">
        <v>0</v>
      </c>
      <c r="AD55" s="2"/>
      <c r="AE55" s="13">
        <v>0</v>
      </c>
      <c r="AF55" s="2"/>
      <c r="AG55" s="13">
        <v>0</v>
      </c>
      <c r="AH55" s="12"/>
      <c r="AI55" s="13">
        <v>0</v>
      </c>
      <c r="AJ55" s="12"/>
      <c r="AK55" s="13">
        <v>0</v>
      </c>
      <c r="AL55" s="12"/>
      <c r="AM55" s="13">
        <v>0</v>
      </c>
      <c r="AN55" s="12">
        <v>2501</v>
      </c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5.75">
      <c r="A56" s="24" t="s">
        <v>50</v>
      </c>
      <c r="B56" s="29">
        <v>41787</v>
      </c>
      <c r="C56" s="29">
        <v>22884</v>
      </c>
      <c r="D56" s="29"/>
      <c r="E56" s="29">
        <v>15226</v>
      </c>
      <c r="F56" s="29"/>
      <c r="G56" s="29">
        <v>720</v>
      </c>
      <c r="H56" s="29"/>
      <c r="I56" s="29">
        <v>1010</v>
      </c>
      <c r="J56" s="29"/>
      <c r="K56" s="29">
        <v>822</v>
      </c>
      <c r="L56" s="29"/>
      <c r="M56" s="29">
        <v>80</v>
      </c>
      <c r="N56" s="2"/>
      <c r="O56" s="12">
        <v>139</v>
      </c>
      <c r="P56" s="12"/>
      <c r="Q56" s="12">
        <v>305</v>
      </c>
      <c r="R56" s="12"/>
      <c r="S56" s="12">
        <v>10</v>
      </c>
      <c r="T56" s="12"/>
      <c r="U56" s="12">
        <v>27</v>
      </c>
      <c r="V56" s="12"/>
      <c r="W56" s="13">
        <v>0</v>
      </c>
      <c r="X56" s="12"/>
      <c r="Y56" s="12">
        <v>19</v>
      </c>
      <c r="Z56" s="12"/>
      <c r="AA56" s="13">
        <v>0</v>
      </c>
      <c r="AB56" s="12"/>
      <c r="AC56" s="13">
        <v>0</v>
      </c>
      <c r="AD56" s="2"/>
      <c r="AE56" s="13">
        <v>0</v>
      </c>
      <c r="AF56" s="2"/>
      <c r="AG56" s="13">
        <v>0</v>
      </c>
      <c r="AH56" s="12"/>
      <c r="AI56" s="13">
        <v>0</v>
      </c>
      <c r="AJ56" s="12"/>
      <c r="AK56" s="13">
        <v>0</v>
      </c>
      <c r="AL56" s="12"/>
      <c r="AM56" s="13">
        <v>0</v>
      </c>
      <c r="AN56" s="12">
        <v>545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5.75">
      <c r="A57" s="24" t="s">
        <v>51</v>
      </c>
      <c r="B57" s="29">
        <v>112156</v>
      </c>
      <c r="C57" s="29">
        <v>54790</v>
      </c>
      <c r="D57" s="29"/>
      <c r="E57" s="29">
        <v>46554</v>
      </c>
      <c r="F57" s="29"/>
      <c r="G57" s="29">
        <v>3270</v>
      </c>
      <c r="H57" s="29"/>
      <c r="I57" s="29">
        <v>3031</v>
      </c>
      <c r="J57" s="29"/>
      <c r="K57" s="29">
        <v>1855</v>
      </c>
      <c r="L57" s="29"/>
      <c r="M57" s="29">
        <v>175</v>
      </c>
      <c r="N57" s="2"/>
      <c r="O57" s="12">
        <v>446</v>
      </c>
      <c r="P57" s="12"/>
      <c r="Q57" s="12">
        <v>1020</v>
      </c>
      <c r="R57" s="12"/>
      <c r="S57" s="12">
        <v>21</v>
      </c>
      <c r="T57" s="12"/>
      <c r="U57" s="12">
        <v>63</v>
      </c>
      <c r="V57" s="12"/>
      <c r="W57" s="12">
        <v>1</v>
      </c>
      <c r="X57" s="12"/>
      <c r="Y57" s="12">
        <v>29</v>
      </c>
      <c r="Z57" s="12"/>
      <c r="AA57" s="13">
        <v>0</v>
      </c>
      <c r="AB57" s="12"/>
      <c r="AC57" s="13">
        <v>0</v>
      </c>
      <c r="AD57" s="2"/>
      <c r="AE57" s="13">
        <v>0</v>
      </c>
      <c r="AF57" s="2"/>
      <c r="AG57" s="13">
        <v>0</v>
      </c>
      <c r="AH57" s="12"/>
      <c r="AI57" s="13">
        <v>0</v>
      </c>
      <c r="AJ57" s="12"/>
      <c r="AK57" s="13">
        <v>0</v>
      </c>
      <c r="AL57" s="12"/>
      <c r="AM57" s="13">
        <v>0</v>
      </c>
      <c r="AN57" s="12">
        <v>901</v>
      </c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5.75">
      <c r="A58" s="24" t="s">
        <v>52</v>
      </c>
      <c r="B58" s="29">
        <v>70403</v>
      </c>
      <c r="C58" s="29">
        <v>37113</v>
      </c>
      <c r="D58" s="29"/>
      <c r="E58" s="29">
        <v>25400</v>
      </c>
      <c r="F58" s="29"/>
      <c r="G58" s="29">
        <v>2489</v>
      </c>
      <c r="H58" s="29"/>
      <c r="I58" s="29">
        <v>1869</v>
      </c>
      <c r="J58" s="29"/>
      <c r="K58" s="29">
        <v>1498</v>
      </c>
      <c r="L58" s="29"/>
      <c r="M58" s="29">
        <v>151</v>
      </c>
      <c r="N58" s="2"/>
      <c r="O58" s="12">
        <v>274</v>
      </c>
      <c r="P58" s="12"/>
      <c r="Q58" s="12">
        <v>900</v>
      </c>
      <c r="R58" s="12"/>
      <c r="S58" s="12">
        <v>23</v>
      </c>
      <c r="T58" s="12"/>
      <c r="U58" s="12">
        <v>48</v>
      </c>
      <c r="V58" s="12"/>
      <c r="W58" s="13">
        <v>0</v>
      </c>
      <c r="X58" s="12"/>
      <c r="Y58" s="12">
        <v>12</v>
      </c>
      <c r="Z58" s="12"/>
      <c r="AA58" s="12">
        <v>1</v>
      </c>
      <c r="AB58" s="12"/>
      <c r="AC58" s="13">
        <v>0</v>
      </c>
      <c r="AD58" s="2"/>
      <c r="AE58" s="13">
        <v>0</v>
      </c>
      <c r="AF58" s="2"/>
      <c r="AG58" s="13">
        <v>0</v>
      </c>
      <c r="AH58" s="12"/>
      <c r="AI58" s="13">
        <v>0</v>
      </c>
      <c r="AJ58" s="12"/>
      <c r="AK58" s="13">
        <v>0</v>
      </c>
      <c r="AL58" s="12"/>
      <c r="AM58" s="13">
        <v>0</v>
      </c>
      <c r="AN58" s="12">
        <v>625</v>
      </c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15.75">
      <c r="A59" s="24" t="s">
        <v>53</v>
      </c>
      <c r="B59" s="29">
        <v>14558</v>
      </c>
      <c r="C59" s="29">
        <v>5746</v>
      </c>
      <c r="D59" s="29"/>
      <c r="E59" s="29">
        <v>7034</v>
      </c>
      <c r="F59" s="29"/>
      <c r="G59" s="29">
        <v>540</v>
      </c>
      <c r="H59" s="29"/>
      <c r="I59" s="29">
        <v>497</v>
      </c>
      <c r="J59" s="29"/>
      <c r="K59" s="29">
        <v>263</v>
      </c>
      <c r="L59" s="29"/>
      <c r="M59" s="29">
        <v>28</v>
      </c>
      <c r="N59" s="2"/>
      <c r="O59" s="12">
        <v>58</v>
      </c>
      <c r="P59" s="12"/>
      <c r="Q59" s="12">
        <v>196</v>
      </c>
      <c r="R59" s="12"/>
      <c r="S59" s="12">
        <v>2</v>
      </c>
      <c r="T59" s="12"/>
      <c r="U59" s="12">
        <v>17</v>
      </c>
      <c r="V59" s="12"/>
      <c r="W59" s="13">
        <v>0</v>
      </c>
      <c r="X59" s="12"/>
      <c r="Y59" s="13">
        <v>0</v>
      </c>
      <c r="Z59" s="12"/>
      <c r="AA59" s="13">
        <v>0</v>
      </c>
      <c r="AB59" s="12"/>
      <c r="AC59" s="13">
        <v>0</v>
      </c>
      <c r="AD59" s="2"/>
      <c r="AE59" s="13">
        <v>0</v>
      </c>
      <c r="AF59" s="2"/>
      <c r="AG59" s="13">
        <v>0</v>
      </c>
      <c r="AH59" s="12"/>
      <c r="AI59" s="13">
        <v>0</v>
      </c>
      <c r="AJ59" s="12"/>
      <c r="AK59" s="13">
        <v>0</v>
      </c>
      <c r="AL59" s="12"/>
      <c r="AM59" s="13">
        <v>0</v>
      </c>
      <c r="AN59" s="12">
        <v>177</v>
      </c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15.75">
      <c r="A60" s="24" t="s">
        <v>54</v>
      </c>
      <c r="B60" s="29">
        <v>8696</v>
      </c>
      <c r="C60" s="29">
        <v>3737</v>
      </c>
      <c r="D60" s="29"/>
      <c r="E60" s="29">
        <v>3984</v>
      </c>
      <c r="F60" s="29"/>
      <c r="G60" s="29">
        <v>236</v>
      </c>
      <c r="H60" s="29"/>
      <c r="I60" s="29">
        <v>322</v>
      </c>
      <c r="J60" s="29"/>
      <c r="K60" s="29">
        <v>196</v>
      </c>
      <c r="L60" s="29"/>
      <c r="M60" s="29">
        <v>25</v>
      </c>
      <c r="N60" s="2"/>
      <c r="O60" s="12">
        <v>21</v>
      </c>
      <c r="P60" s="12"/>
      <c r="Q60" s="12">
        <v>72</v>
      </c>
      <c r="R60" s="12"/>
      <c r="S60" s="12">
        <v>3</v>
      </c>
      <c r="T60" s="12"/>
      <c r="U60" s="12">
        <v>4</v>
      </c>
      <c r="V60" s="12"/>
      <c r="W60" s="13">
        <v>0</v>
      </c>
      <c r="X60" s="12"/>
      <c r="Y60" s="13">
        <v>0</v>
      </c>
      <c r="Z60" s="12"/>
      <c r="AA60" s="13">
        <v>0</v>
      </c>
      <c r="AB60" s="12"/>
      <c r="AC60" s="13">
        <v>0</v>
      </c>
      <c r="AD60" s="2"/>
      <c r="AE60" s="13">
        <v>0</v>
      </c>
      <c r="AF60" s="2"/>
      <c r="AG60" s="13">
        <v>0</v>
      </c>
      <c r="AH60" s="12"/>
      <c r="AI60" s="13">
        <v>0</v>
      </c>
      <c r="AJ60" s="12"/>
      <c r="AK60" s="13">
        <v>0</v>
      </c>
      <c r="AL60" s="12"/>
      <c r="AM60" s="13">
        <v>0</v>
      </c>
      <c r="AN60" s="12">
        <v>96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5.75">
      <c r="A61" s="24" t="s">
        <v>55</v>
      </c>
      <c r="B61" s="29">
        <v>14920</v>
      </c>
      <c r="C61" s="29">
        <v>7148</v>
      </c>
      <c r="D61" s="29"/>
      <c r="E61" s="29">
        <v>6253</v>
      </c>
      <c r="F61" s="29"/>
      <c r="G61" s="29">
        <v>380</v>
      </c>
      <c r="H61" s="29"/>
      <c r="I61" s="29">
        <v>405</v>
      </c>
      <c r="J61" s="29"/>
      <c r="K61" s="29">
        <v>274</v>
      </c>
      <c r="L61" s="29"/>
      <c r="M61" s="29">
        <v>32</v>
      </c>
      <c r="N61" s="2"/>
      <c r="O61" s="12">
        <v>80</v>
      </c>
      <c r="P61" s="12"/>
      <c r="Q61" s="12">
        <v>127</v>
      </c>
      <c r="R61" s="12"/>
      <c r="S61" s="12">
        <v>9</v>
      </c>
      <c r="T61" s="12"/>
      <c r="U61" s="12">
        <v>17</v>
      </c>
      <c r="V61" s="12"/>
      <c r="W61" s="13">
        <v>0</v>
      </c>
      <c r="X61" s="12"/>
      <c r="Y61" s="13">
        <v>0</v>
      </c>
      <c r="Z61" s="12"/>
      <c r="AA61" s="13">
        <v>0</v>
      </c>
      <c r="AB61" s="12"/>
      <c r="AC61" s="13">
        <v>0</v>
      </c>
      <c r="AD61" s="2"/>
      <c r="AE61" s="13">
        <v>0</v>
      </c>
      <c r="AF61" s="2"/>
      <c r="AG61" s="13">
        <v>0</v>
      </c>
      <c r="AH61" s="12"/>
      <c r="AI61" s="13">
        <v>0</v>
      </c>
      <c r="AJ61" s="12"/>
      <c r="AK61" s="13">
        <v>0</v>
      </c>
      <c r="AL61" s="12"/>
      <c r="AM61" s="13">
        <v>0</v>
      </c>
      <c r="AN61" s="12">
        <v>195</v>
      </c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15.75">
      <c r="A62" s="24" t="s">
        <v>56</v>
      </c>
      <c r="B62" s="29">
        <v>42453</v>
      </c>
      <c r="C62" s="29">
        <v>16551</v>
      </c>
      <c r="D62" s="29"/>
      <c r="E62" s="29">
        <v>21587</v>
      </c>
      <c r="F62" s="29"/>
      <c r="G62" s="29">
        <v>1125</v>
      </c>
      <c r="H62" s="29"/>
      <c r="I62" s="29">
        <v>1491</v>
      </c>
      <c r="J62" s="29"/>
      <c r="K62" s="29">
        <v>597</v>
      </c>
      <c r="L62" s="29"/>
      <c r="M62" s="29">
        <v>93</v>
      </c>
      <c r="N62" s="2"/>
      <c r="O62" s="12">
        <v>141</v>
      </c>
      <c r="P62" s="12"/>
      <c r="Q62" s="12">
        <v>270</v>
      </c>
      <c r="R62" s="12"/>
      <c r="S62" s="12">
        <v>9</v>
      </c>
      <c r="T62" s="12"/>
      <c r="U62" s="12">
        <v>24</v>
      </c>
      <c r="V62" s="12"/>
      <c r="W62" s="13">
        <v>0</v>
      </c>
      <c r="X62" s="12"/>
      <c r="Y62" s="12">
        <v>3</v>
      </c>
      <c r="Z62" s="12"/>
      <c r="AA62" s="13">
        <v>0</v>
      </c>
      <c r="AB62" s="12"/>
      <c r="AC62" s="13">
        <v>0</v>
      </c>
      <c r="AD62" s="2"/>
      <c r="AE62" s="13">
        <v>0</v>
      </c>
      <c r="AF62" s="2"/>
      <c r="AG62" s="13">
        <v>0</v>
      </c>
      <c r="AH62" s="12"/>
      <c r="AI62" s="13">
        <v>0</v>
      </c>
      <c r="AJ62" s="12"/>
      <c r="AK62" s="13">
        <v>0</v>
      </c>
      <c r="AL62" s="12"/>
      <c r="AM62" s="13">
        <v>0</v>
      </c>
      <c r="AN62" s="12">
        <v>562</v>
      </c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57" ht="15.75">
      <c r="A63" s="24" t="s">
        <v>57</v>
      </c>
      <c r="B63" s="29">
        <v>665679</v>
      </c>
      <c r="C63" s="29">
        <v>334154</v>
      </c>
      <c r="D63" s="29"/>
      <c r="E63" s="29">
        <v>262408</v>
      </c>
      <c r="F63" s="29"/>
      <c r="G63" s="29">
        <v>23797</v>
      </c>
      <c r="H63" s="29"/>
      <c r="I63" s="29">
        <v>20816</v>
      </c>
      <c r="J63" s="29"/>
      <c r="K63" s="29">
        <v>12395</v>
      </c>
      <c r="L63" s="29"/>
      <c r="M63" s="29">
        <v>876</v>
      </c>
      <c r="N63" s="2"/>
      <c r="O63" s="12">
        <v>1443</v>
      </c>
      <c r="P63" s="12"/>
      <c r="Q63" s="12">
        <v>3067</v>
      </c>
      <c r="R63" s="12"/>
      <c r="S63" s="12">
        <v>96</v>
      </c>
      <c r="T63" s="12"/>
      <c r="U63" s="12">
        <v>297</v>
      </c>
      <c r="V63" s="12"/>
      <c r="W63" s="13">
        <v>0</v>
      </c>
      <c r="X63" s="12"/>
      <c r="Y63" s="12">
        <v>52</v>
      </c>
      <c r="Z63" s="12"/>
      <c r="AA63" s="12">
        <v>2</v>
      </c>
      <c r="AB63" s="12"/>
      <c r="AC63" s="13">
        <v>0</v>
      </c>
      <c r="AD63" s="2"/>
      <c r="AE63" s="13">
        <v>0</v>
      </c>
      <c r="AF63" s="2"/>
      <c r="AG63" s="13">
        <v>0</v>
      </c>
      <c r="AH63" s="12"/>
      <c r="AI63" s="13">
        <v>0</v>
      </c>
      <c r="AJ63" s="12"/>
      <c r="AK63" s="13">
        <v>0</v>
      </c>
      <c r="AL63" s="12"/>
      <c r="AM63" s="13">
        <v>0</v>
      </c>
      <c r="AN63" s="12">
        <v>6276</v>
      </c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spans="1:57" ht="15.75">
      <c r="A64" s="24" t="s">
        <v>58</v>
      </c>
      <c r="B64" s="29">
        <v>31509</v>
      </c>
      <c r="C64" s="29">
        <v>16281</v>
      </c>
      <c r="D64" s="29"/>
      <c r="E64" s="29">
        <v>11838</v>
      </c>
      <c r="F64" s="29"/>
      <c r="G64" s="29">
        <v>1056</v>
      </c>
      <c r="H64" s="29"/>
      <c r="I64" s="29">
        <v>1006</v>
      </c>
      <c r="J64" s="29"/>
      <c r="K64" s="29">
        <v>569</v>
      </c>
      <c r="L64" s="29"/>
      <c r="M64" s="29">
        <v>60</v>
      </c>
      <c r="N64" s="2"/>
      <c r="O64" s="12">
        <v>79</v>
      </c>
      <c r="P64" s="12"/>
      <c r="Q64" s="12">
        <v>231</v>
      </c>
      <c r="R64" s="12"/>
      <c r="S64" s="12">
        <v>11</v>
      </c>
      <c r="T64" s="12"/>
      <c r="U64" s="12">
        <v>22</v>
      </c>
      <c r="V64" s="12"/>
      <c r="W64" s="13">
        <v>0</v>
      </c>
      <c r="X64" s="12"/>
      <c r="Y64" s="13">
        <v>0</v>
      </c>
      <c r="Z64" s="12"/>
      <c r="AA64" s="13">
        <v>0</v>
      </c>
      <c r="AB64" s="12"/>
      <c r="AC64" s="13">
        <v>0</v>
      </c>
      <c r="AD64" s="2"/>
      <c r="AE64" s="13">
        <v>0</v>
      </c>
      <c r="AF64" s="2"/>
      <c r="AG64" s="13">
        <v>0</v>
      </c>
      <c r="AH64" s="12"/>
      <c r="AI64" s="13">
        <v>0</v>
      </c>
      <c r="AJ64" s="12"/>
      <c r="AK64" s="13">
        <v>0</v>
      </c>
      <c r="AL64" s="12"/>
      <c r="AM64" s="13">
        <v>0</v>
      </c>
      <c r="AN64" s="12">
        <v>356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spans="1:57" ht="15.75">
      <c r="A65" s="24" t="s">
        <v>59</v>
      </c>
      <c r="B65" s="29">
        <v>23342</v>
      </c>
      <c r="C65" s="29">
        <v>9822</v>
      </c>
      <c r="D65" s="29"/>
      <c r="E65" s="29">
        <v>11463</v>
      </c>
      <c r="F65" s="29"/>
      <c r="G65" s="29">
        <v>427</v>
      </c>
      <c r="H65" s="29"/>
      <c r="I65" s="29">
        <v>646</v>
      </c>
      <c r="J65" s="29"/>
      <c r="K65" s="29">
        <v>350</v>
      </c>
      <c r="L65" s="29"/>
      <c r="M65" s="29">
        <v>39</v>
      </c>
      <c r="N65" s="2"/>
      <c r="O65" s="12">
        <v>107</v>
      </c>
      <c r="P65" s="12"/>
      <c r="Q65" s="12">
        <v>213</v>
      </c>
      <c r="R65" s="12"/>
      <c r="S65" s="12">
        <v>5</v>
      </c>
      <c r="T65" s="12"/>
      <c r="U65" s="12">
        <v>13</v>
      </c>
      <c r="V65" s="12"/>
      <c r="W65" s="13">
        <v>0</v>
      </c>
      <c r="X65" s="12"/>
      <c r="Y65" s="12">
        <v>5</v>
      </c>
      <c r="Z65" s="12"/>
      <c r="AA65" s="13">
        <v>0</v>
      </c>
      <c r="AB65" s="12"/>
      <c r="AC65" s="13">
        <v>0</v>
      </c>
      <c r="AD65" s="2"/>
      <c r="AE65" s="13">
        <v>0</v>
      </c>
      <c r="AF65" s="2"/>
      <c r="AG65" s="13">
        <v>0</v>
      </c>
      <c r="AH65" s="12"/>
      <c r="AI65" s="13">
        <v>0</v>
      </c>
      <c r="AJ65" s="12"/>
      <c r="AK65" s="13">
        <v>0</v>
      </c>
      <c r="AL65" s="12"/>
      <c r="AM65" s="13">
        <v>0</v>
      </c>
      <c r="AN65" s="12">
        <v>252</v>
      </c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spans="1:57" ht="15.75">
      <c r="A66" s="24" t="s">
        <v>60</v>
      </c>
      <c r="B66" s="29">
        <v>42811</v>
      </c>
      <c r="C66" s="29">
        <v>27677</v>
      </c>
      <c r="D66" s="29"/>
      <c r="E66" s="29">
        <v>10740</v>
      </c>
      <c r="F66" s="29"/>
      <c r="G66" s="29">
        <v>456</v>
      </c>
      <c r="H66" s="29"/>
      <c r="I66" s="29">
        <v>731</v>
      </c>
      <c r="J66" s="29"/>
      <c r="K66" s="29">
        <v>2149</v>
      </c>
      <c r="L66" s="29"/>
      <c r="M66" s="29">
        <v>186</v>
      </c>
      <c r="N66" s="2"/>
      <c r="O66" s="12">
        <v>188</v>
      </c>
      <c r="P66" s="12"/>
      <c r="Q66" s="12">
        <v>319</v>
      </c>
      <c r="R66" s="12"/>
      <c r="S66" s="12">
        <v>9</v>
      </c>
      <c r="T66" s="12"/>
      <c r="U66" s="12">
        <v>17</v>
      </c>
      <c r="V66" s="12"/>
      <c r="W66" s="13">
        <v>0</v>
      </c>
      <c r="X66" s="12"/>
      <c r="Y66" s="12">
        <v>12</v>
      </c>
      <c r="Z66" s="12"/>
      <c r="AA66" s="13">
        <v>0</v>
      </c>
      <c r="AB66" s="12"/>
      <c r="AC66" s="13">
        <v>0</v>
      </c>
      <c r="AD66" s="2"/>
      <c r="AE66" s="13">
        <v>0</v>
      </c>
      <c r="AF66" s="2"/>
      <c r="AG66" s="13">
        <v>0</v>
      </c>
      <c r="AH66" s="12"/>
      <c r="AI66" s="13">
        <v>0</v>
      </c>
      <c r="AJ66" s="12"/>
      <c r="AK66" s="13">
        <v>1</v>
      </c>
      <c r="AL66" s="12"/>
      <c r="AM66" s="13">
        <v>0</v>
      </c>
      <c r="AN66" s="12">
        <v>326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spans="1:57" ht="15.75">
      <c r="A67" s="24" t="s">
        <v>61</v>
      </c>
      <c r="B67" s="29">
        <v>90017</v>
      </c>
      <c r="C67" s="29">
        <v>51164</v>
      </c>
      <c r="D67" s="29"/>
      <c r="E67" s="29">
        <v>27922</v>
      </c>
      <c r="F67" s="29"/>
      <c r="G67" s="29">
        <v>2780</v>
      </c>
      <c r="H67" s="29"/>
      <c r="I67" s="29">
        <v>2598</v>
      </c>
      <c r="J67" s="29"/>
      <c r="K67" s="29">
        <v>3156</v>
      </c>
      <c r="L67" s="29"/>
      <c r="M67" s="29">
        <v>294</v>
      </c>
      <c r="N67" s="2"/>
      <c r="O67" s="12">
        <v>319</v>
      </c>
      <c r="P67" s="12"/>
      <c r="Q67" s="12">
        <v>761</v>
      </c>
      <c r="R67" s="12"/>
      <c r="S67" s="12">
        <v>30</v>
      </c>
      <c r="T67" s="12"/>
      <c r="U67" s="12">
        <v>47</v>
      </c>
      <c r="V67" s="12"/>
      <c r="W67" s="13">
        <v>0</v>
      </c>
      <c r="X67" s="12"/>
      <c r="Y67" s="12">
        <v>19</v>
      </c>
      <c r="Z67" s="12"/>
      <c r="AA67" s="13">
        <v>0</v>
      </c>
      <c r="AB67" s="12"/>
      <c r="AC67" s="13">
        <v>0</v>
      </c>
      <c r="AD67" s="2"/>
      <c r="AE67" s="13">
        <v>0</v>
      </c>
      <c r="AF67" s="2"/>
      <c r="AG67" s="13">
        <v>0</v>
      </c>
      <c r="AH67" s="12"/>
      <c r="AI67" s="13">
        <v>0</v>
      </c>
      <c r="AJ67" s="12"/>
      <c r="AK67" s="13">
        <v>0</v>
      </c>
      <c r="AL67" s="12"/>
      <c r="AM67" s="13">
        <v>0</v>
      </c>
      <c r="AN67" s="12">
        <v>927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spans="1:57" ht="15.75">
      <c r="A68" s="24" t="s">
        <v>62</v>
      </c>
      <c r="B68" s="29">
        <v>32494</v>
      </c>
      <c r="C68" s="29">
        <v>15671</v>
      </c>
      <c r="D68" s="29"/>
      <c r="E68" s="29">
        <v>13649</v>
      </c>
      <c r="F68" s="29"/>
      <c r="G68" s="29">
        <v>825</v>
      </c>
      <c r="H68" s="29"/>
      <c r="I68" s="29">
        <v>955</v>
      </c>
      <c r="J68" s="29"/>
      <c r="K68" s="29">
        <v>610</v>
      </c>
      <c r="L68" s="29"/>
      <c r="M68" s="29">
        <v>56</v>
      </c>
      <c r="N68" s="2"/>
      <c r="O68" s="12">
        <v>93</v>
      </c>
      <c r="P68" s="12"/>
      <c r="Q68" s="12">
        <v>312</v>
      </c>
      <c r="R68" s="12"/>
      <c r="S68" s="12">
        <v>7</v>
      </c>
      <c r="T68" s="12"/>
      <c r="U68" s="12">
        <v>28</v>
      </c>
      <c r="V68" s="12"/>
      <c r="W68" s="13">
        <v>0</v>
      </c>
      <c r="X68" s="12"/>
      <c r="Y68" s="13">
        <v>0</v>
      </c>
      <c r="Z68" s="12"/>
      <c r="AA68" s="13">
        <v>0</v>
      </c>
      <c r="AB68" s="12"/>
      <c r="AC68" s="13">
        <v>0</v>
      </c>
      <c r="AD68" s="2"/>
      <c r="AE68" s="13">
        <v>0</v>
      </c>
      <c r="AF68" s="2"/>
      <c r="AG68" s="13">
        <v>0</v>
      </c>
      <c r="AH68" s="12"/>
      <c r="AI68" s="13">
        <v>0</v>
      </c>
      <c r="AJ68" s="12"/>
      <c r="AK68" s="13">
        <v>0</v>
      </c>
      <c r="AL68" s="12"/>
      <c r="AM68" s="13">
        <v>0</v>
      </c>
      <c r="AN68" s="12">
        <v>288</v>
      </c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spans="1:57" ht="15.75">
      <c r="A69" s="24" t="s">
        <v>63</v>
      </c>
      <c r="B69" s="29">
        <v>25949</v>
      </c>
      <c r="C69" s="29">
        <v>12171</v>
      </c>
      <c r="D69" s="29"/>
      <c r="E69" s="29">
        <v>11007</v>
      </c>
      <c r="F69" s="29"/>
      <c r="G69" s="29">
        <v>763</v>
      </c>
      <c r="H69" s="29"/>
      <c r="I69" s="29">
        <v>763</v>
      </c>
      <c r="J69" s="29"/>
      <c r="K69" s="29">
        <v>570</v>
      </c>
      <c r="L69" s="29"/>
      <c r="M69" s="29">
        <v>47</v>
      </c>
      <c r="N69" s="2"/>
      <c r="O69" s="12">
        <v>106</v>
      </c>
      <c r="P69" s="12"/>
      <c r="Q69" s="12">
        <v>252</v>
      </c>
      <c r="R69" s="12"/>
      <c r="S69" s="12">
        <v>13</v>
      </c>
      <c r="T69" s="12"/>
      <c r="U69" s="12">
        <v>22</v>
      </c>
      <c r="V69" s="12"/>
      <c r="W69" s="13">
        <v>0</v>
      </c>
      <c r="X69" s="12"/>
      <c r="Y69" s="12">
        <v>2</v>
      </c>
      <c r="Z69" s="12"/>
      <c r="AA69" s="13">
        <v>0</v>
      </c>
      <c r="AB69" s="12"/>
      <c r="AC69" s="13">
        <v>0</v>
      </c>
      <c r="AD69" s="2"/>
      <c r="AE69" s="13">
        <v>0</v>
      </c>
      <c r="AF69" s="2"/>
      <c r="AG69" s="13">
        <v>0</v>
      </c>
      <c r="AH69" s="12"/>
      <c r="AI69" s="13">
        <v>0</v>
      </c>
      <c r="AJ69" s="12"/>
      <c r="AK69" s="13">
        <v>0</v>
      </c>
      <c r="AL69" s="12"/>
      <c r="AM69" s="13">
        <v>0</v>
      </c>
      <c r="AN69" s="12">
        <v>233</v>
      </c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spans="1:57" ht="15.75">
      <c r="A70" s="24" t="s">
        <v>64</v>
      </c>
      <c r="B70" s="29">
        <v>41420</v>
      </c>
      <c r="C70" s="29">
        <v>17555</v>
      </c>
      <c r="D70" s="29"/>
      <c r="E70" s="29">
        <v>19176</v>
      </c>
      <c r="F70" s="29"/>
      <c r="G70" s="29">
        <v>1859</v>
      </c>
      <c r="H70" s="29"/>
      <c r="I70" s="29">
        <v>1204</v>
      </c>
      <c r="J70" s="29"/>
      <c r="K70" s="29">
        <v>629</v>
      </c>
      <c r="L70" s="29"/>
      <c r="M70" s="29">
        <v>64</v>
      </c>
      <c r="N70" s="2"/>
      <c r="O70" s="12">
        <v>174</v>
      </c>
      <c r="P70" s="12"/>
      <c r="Q70" s="12">
        <v>275</v>
      </c>
      <c r="R70" s="12"/>
      <c r="S70" s="12">
        <v>19</v>
      </c>
      <c r="T70" s="12"/>
      <c r="U70" s="12">
        <v>24</v>
      </c>
      <c r="V70" s="12"/>
      <c r="W70" s="13">
        <v>0</v>
      </c>
      <c r="X70" s="12"/>
      <c r="Y70" s="12">
        <v>20</v>
      </c>
      <c r="Z70" s="12"/>
      <c r="AA70" s="12">
        <v>3</v>
      </c>
      <c r="AB70" s="12"/>
      <c r="AC70" s="13">
        <v>0</v>
      </c>
      <c r="AD70" s="2"/>
      <c r="AE70" s="13">
        <v>0</v>
      </c>
      <c r="AF70" s="2"/>
      <c r="AG70" s="13">
        <v>0</v>
      </c>
      <c r="AH70" s="12"/>
      <c r="AI70" s="13">
        <v>0</v>
      </c>
      <c r="AJ70" s="12"/>
      <c r="AK70" s="13">
        <v>0</v>
      </c>
      <c r="AL70" s="12"/>
      <c r="AM70" s="13">
        <v>0</v>
      </c>
      <c r="AN70" s="12">
        <v>418</v>
      </c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spans="1:57" ht="15.75">
      <c r="A71" s="24" t="s">
        <v>65</v>
      </c>
      <c r="B71" s="29">
        <v>417496</v>
      </c>
      <c r="C71" s="29">
        <v>254583</v>
      </c>
      <c r="D71" s="29"/>
      <c r="E71" s="29">
        <v>128737</v>
      </c>
      <c r="F71" s="29"/>
      <c r="G71" s="29">
        <v>8760</v>
      </c>
      <c r="H71" s="29"/>
      <c r="I71" s="29">
        <v>10327</v>
      </c>
      <c r="J71" s="29"/>
      <c r="K71" s="29">
        <v>7227</v>
      </c>
      <c r="L71" s="29"/>
      <c r="M71" s="29">
        <v>534</v>
      </c>
      <c r="N71" s="2"/>
      <c r="O71" s="12">
        <v>943</v>
      </c>
      <c r="P71" s="12"/>
      <c r="Q71" s="12">
        <v>1352</v>
      </c>
      <c r="R71" s="12"/>
      <c r="S71" s="12">
        <v>65</v>
      </c>
      <c r="T71" s="12"/>
      <c r="U71" s="12">
        <v>295</v>
      </c>
      <c r="V71" s="12"/>
      <c r="W71" s="13">
        <v>0</v>
      </c>
      <c r="X71" s="12"/>
      <c r="Y71" s="12">
        <v>10</v>
      </c>
      <c r="Z71" s="12"/>
      <c r="AA71" s="13">
        <v>0</v>
      </c>
      <c r="AB71" s="12"/>
      <c r="AC71" s="13">
        <v>0</v>
      </c>
      <c r="AD71" s="2"/>
      <c r="AE71" s="13">
        <v>2</v>
      </c>
      <c r="AF71" s="2"/>
      <c r="AG71" s="13">
        <v>0</v>
      </c>
      <c r="AH71" s="12"/>
      <c r="AI71" s="13">
        <v>0</v>
      </c>
      <c r="AJ71" s="12"/>
      <c r="AK71" s="13">
        <v>0</v>
      </c>
      <c r="AL71" s="12"/>
      <c r="AM71" s="12">
        <v>12</v>
      </c>
      <c r="AN71" s="12">
        <v>4649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spans="1:57" ht="15.75">
      <c r="A72" s="24" t="s">
        <v>66</v>
      </c>
      <c r="B72" s="29">
        <v>17838</v>
      </c>
      <c r="C72" s="29">
        <v>6110</v>
      </c>
      <c r="D72" s="29"/>
      <c r="E72" s="29">
        <v>9693</v>
      </c>
      <c r="F72" s="29"/>
      <c r="G72" s="29">
        <v>692</v>
      </c>
      <c r="H72" s="29"/>
      <c r="I72" s="29">
        <v>613</v>
      </c>
      <c r="J72" s="29"/>
      <c r="K72" s="29">
        <v>269</v>
      </c>
      <c r="L72" s="29"/>
      <c r="M72" s="29">
        <v>27</v>
      </c>
      <c r="N72" s="2"/>
      <c r="O72" s="12">
        <v>60</v>
      </c>
      <c r="P72" s="12"/>
      <c r="Q72" s="12">
        <v>167</v>
      </c>
      <c r="R72" s="12"/>
      <c r="S72" s="12">
        <v>12</v>
      </c>
      <c r="T72" s="12"/>
      <c r="U72" s="12">
        <v>12</v>
      </c>
      <c r="V72" s="12"/>
      <c r="W72" s="13">
        <v>0</v>
      </c>
      <c r="X72" s="12"/>
      <c r="Y72" s="12">
        <v>3</v>
      </c>
      <c r="Z72" s="12"/>
      <c r="AA72" s="13">
        <v>0</v>
      </c>
      <c r="AB72" s="12"/>
      <c r="AC72" s="13">
        <v>0</v>
      </c>
      <c r="AD72" s="2"/>
      <c r="AE72" s="13">
        <v>0</v>
      </c>
      <c r="AF72" s="2"/>
      <c r="AG72" s="13">
        <v>0</v>
      </c>
      <c r="AH72" s="12"/>
      <c r="AI72" s="13">
        <v>0</v>
      </c>
      <c r="AJ72" s="12"/>
      <c r="AK72" s="13">
        <v>0</v>
      </c>
      <c r="AL72" s="12"/>
      <c r="AM72" s="13">
        <v>0</v>
      </c>
      <c r="AN72" s="12">
        <v>180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spans="1:57" ht="15.75">
      <c r="A73" s="24" t="s">
        <v>67</v>
      </c>
      <c r="B73" s="29">
        <v>10441</v>
      </c>
      <c r="C73" s="29">
        <v>4709</v>
      </c>
      <c r="D73" s="29"/>
      <c r="E73" s="29">
        <v>4689</v>
      </c>
      <c r="F73" s="29"/>
      <c r="G73" s="29">
        <v>293</v>
      </c>
      <c r="H73" s="29"/>
      <c r="I73" s="29">
        <v>287</v>
      </c>
      <c r="J73" s="29"/>
      <c r="K73" s="29">
        <v>181</v>
      </c>
      <c r="L73" s="29"/>
      <c r="M73" s="29">
        <v>10</v>
      </c>
      <c r="N73" s="2"/>
      <c r="O73" s="12">
        <v>32</v>
      </c>
      <c r="P73" s="12"/>
      <c r="Q73" s="12">
        <v>52</v>
      </c>
      <c r="R73" s="12"/>
      <c r="S73" s="12">
        <v>4</v>
      </c>
      <c r="T73" s="12"/>
      <c r="U73" s="12">
        <v>7</v>
      </c>
      <c r="V73" s="12"/>
      <c r="W73" s="13">
        <v>0</v>
      </c>
      <c r="X73" s="12"/>
      <c r="Y73" s="13">
        <v>0</v>
      </c>
      <c r="Z73" s="12"/>
      <c r="AA73" s="13">
        <v>0</v>
      </c>
      <c r="AB73" s="12"/>
      <c r="AC73" s="13">
        <v>0</v>
      </c>
      <c r="AD73" s="2"/>
      <c r="AE73" s="13">
        <v>0</v>
      </c>
      <c r="AF73" s="2"/>
      <c r="AG73" s="13">
        <v>0</v>
      </c>
      <c r="AH73" s="12"/>
      <c r="AI73" s="13">
        <v>0</v>
      </c>
      <c r="AJ73" s="12"/>
      <c r="AK73" s="13">
        <v>0</v>
      </c>
      <c r="AL73" s="12"/>
      <c r="AM73" s="13">
        <v>0</v>
      </c>
      <c r="AN73" s="12">
        <v>177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spans="1:57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spans="1:57" ht="15.75">
      <c r="A75" s="2" t="s">
        <v>70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spans="1:57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spans="1:57" ht="15.75">
      <c r="A77" s="42" t="s">
        <v>147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spans="1:57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spans="1:57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spans="1:57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</sheetData>
  <sheetProtection/>
  <hyperlinks>
    <hyperlink ref="A77" r:id="rId1" display="SOURCE: New York State Board of Elections; www.elections.ny.gov.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82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8.77734375" style="0" customWidth="1"/>
    <col min="3" max="3" width="10.4453125" style="0" customWidth="1"/>
    <col min="4" max="4" width="1.77734375" style="0" customWidth="1"/>
    <col min="6" max="6" width="1.77734375" style="0" customWidth="1"/>
    <col min="7" max="7" width="10.6640625" style="0" customWidth="1"/>
    <col min="8" max="8" width="1.77734375" style="0" customWidth="1"/>
    <col min="9" max="9" width="11.3359375" style="0" customWidth="1"/>
    <col min="10" max="10" width="1.77734375" style="0" customWidth="1"/>
    <col min="12" max="12" width="1.77734375" style="0" customWidth="1"/>
    <col min="14" max="14" width="1.77734375" style="0" customWidth="1"/>
    <col min="16" max="16" width="1.77734375" style="0" customWidth="1"/>
    <col min="18" max="18" width="1.77734375" style="0" customWidth="1"/>
    <col min="20" max="20" width="1.77734375" style="0" customWidth="1"/>
    <col min="22" max="22" width="1.77734375" style="0" customWidth="1"/>
    <col min="24" max="24" width="1.77734375" style="0" customWidth="1"/>
    <col min="26" max="26" width="1.77734375" style="0" customWidth="1"/>
  </cols>
  <sheetData>
    <row r="1" spans="1:44" ht="20.25">
      <c r="A1" s="30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0.25">
      <c r="A2" s="30" t="s">
        <v>156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43.5">
      <c r="A4" s="39"/>
      <c r="B4" s="40"/>
      <c r="C4" s="41" t="s">
        <v>158</v>
      </c>
      <c r="D4" s="40"/>
      <c r="E4" s="41" t="s">
        <v>159</v>
      </c>
      <c r="F4" s="40"/>
      <c r="G4" s="41" t="s">
        <v>159</v>
      </c>
      <c r="H4" s="40"/>
      <c r="I4" s="41" t="s">
        <v>160</v>
      </c>
      <c r="J4" s="40"/>
      <c r="K4" s="41" t="s">
        <v>158</v>
      </c>
      <c r="L4" s="40"/>
      <c r="M4" s="41" t="s">
        <v>161</v>
      </c>
      <c r="N4" s="20"/>
      <c r="O4" s="22" t="s">
        <v>162</v>
      </c>
      <c r="P4" s="20"/>
      <c r="Q4" s="22" t="s">
        <v>163</v>
      </c>
      <c r="R4" s="21"/>
      <c r="S4" s="22" t="s">
        <v>164</v>
      </c>
      <c r="T4" s="21"/>
      <c r="U4" s="22" t="s">
        <v>165</v>
      </c>
      <c r="V4" s="21"/>
      <c r="W4" s="22" t="s">
        <v>166</v>
      </c>
      <c r="X4" s="21"/>
      <c r="Y4" s="22" t="s">
        <v>167</v>
      </c>
      <c r="Z4" s="21"/>
      <c r="AA4" s="22" t="s">
        <v>168</v>
      </c>
      <c r="AB4" s="2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43.5">
      <c r="A5" s="26" t="s">
        <v>1</v>
      </c>
      <c r="B5" s="18" t="s">
        <v>108</v>
      </c>
      <c r="C5" s="27" t="s">
        <v>68</v>
      </c>
      <c r="D5" s="27"/>
      <c r="E5" s="27" t="s">
        <v>2</v>
      </c>
      <c r="F5" s="27"/>
      <c r="G5" s="27" t="s">
        <v>71</v>
      </c>
      <c r="H5" s="27"/>
      <c r="I5" s="27" t="s">
        <v>137</v>
      </c>
      <c r="J5" s="27"/>
      <c r="K5" s="32" t="s">
        <v>109</v>
      </c>
      <c r="L5" s="27"/>
      <c r="M5" s="32" t="s">
        <v>169</v>
      </c>
      <c r="N5" s="11"/>
      <c r="O5" s="18" t="s">
        <v>157</v>
      </c>
      <c r="P5" s="8"/>
      <c r="Q5" s="9" t="s">
        <v>69</v>
      </c>
      <c r="R5" s="9"/>
      <c r="S5" s="18" t="s">
        <v>111</v>
      </c>
      <c r="T5" s="9"/>
      <c r="U5" s="18" t="s">
        <v>111</v>
      </c>
      <c r="V5" s="9"/>
      <c r="W5" s="18" t="s">
        <v>111</v>
      </c>
      <c r="X5" s="9"/>
      <c r="Y5" s="18" t="s">
        <v>111</v>
      </c>
      <c r="Z5" s="9"/>
      <c r="AA5" s="18" t="s">
        <v>111</v>
      </c>
      <c r="AB5" s="18" t="s">
        <v>112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75">
      <c r="A7" s="24" t="s">
        <v>3</v>
      </c>
      <c r="B7" s="29">
        <v>7448266</v>
      </c>
      <c r="C7" s="29">
        <v>4180755</v>
      </c>
      <c r="D7" s="29"/>
      <c r="E7" s="29">
        <v>2806993</v>
      </c>
      <c r="F7" s="29"/>
      <c r="G7" s="29">
        <v>155574</v>
      </c>
      <c r="H7" s="29"/>
      <c r="I7" s="29">
        <v>84247</v>
      </c>
      <c r="J7" s="29"/>
      <c r="K7" s="29">
        <v>133525</v>
      </c>
      <c r="L7" s="29"/>
      <c r="M7" s="29">
        <v>15626</v>
      </c>
      <c r="N7" s="2"/>
      <c r="O7" s="12">
        <f>+O9+O16</f>
        <v>2405</v>
      </c>
      <c r="P7" s="2"/>
      <c r="Q7" s="12">
        <f>+Q9+Q16</f>
        <v>11607</v>
      </c>
      <c r="R7" s="12"/>
      <c r="S7" s="12">
        <f>+S16</f>
        <v>87</v>
      </c>
      <c r="T7" s="12"/>
      <c r="U7" s="12">
        <f>+U16</f>
        <v>4</v>
      </c>
      <c r="V7" s="12"/>
      <c r="W7" s="12">
        <f>+W16</f>
        <v>4</v>
      </c>
      <c r="X7" s="12"/>
      <c r="Y7" s="12">
        <f>+Y16</f>
        <v>207</v>
      </c>
      <c r="Z7" s="12"/>
      <c r="AA7" s="12">
        <f>+AA16</f>
        <v>2</v>
      </c>
      <c r="AB7" s="12">
        <f>+AB9+AB16</f>
        <v>57230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75">
      <c r="A8" s="2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2"/>
      <c r="P8" s="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5.75">
      <c r="A9" s="24" t="s">
        <v>4</v>
      </c>
      <c r="B9" s="29">
        <v>2459653</v>
      </c>
      <c r="C9" s="29">
        <v>1769808</v>
      </c>
      <c r="D9" s="29"/>
      <c r="E9" s="29">
        <v>561071</v>
      </c>
      <c r="F9" s="29"/>
      <c r="G9" s="29">
        <v>26463</v>
      </c>
      <c r="H9" s="29"/>
      <c r="I9" s="29">
        <v>14259</v>
      </c>
      <c r="J9" s="29"/>
      <c r="K9" s="29">
        <v>58207</v>
      </c>
      <c r="L9" s="29"/>
      <c r="M9" s="29">
        <v>4321</v>
      </c>
      <c r="N9" s="2"/>
      <c r="O9" s="12">
        <f>SUM(O10:O14)</f>
        <v>834</v>
      </c>
      <c r="P9" s="2"/>
      <c r="Q9" s="12">
        <f>SUM(Q10:Q14)</f>
        <v>2681</v>
      </c>
      <c r="R9" s="12"/>
      <c r="S9" s="13">
        <v>0</v>
      </c>
      <c r="T9" s="12"/>
      <c r="U9" s="13">
        <v>0</v>
      </c>
      <c r="V9" s="12"/>
      <c r="W9" s="13">
        <v>0</v>
      </c>
      <c r="X9" s="12"/>
      <c r="Y9" s="13">
        <v>0</v>
      </c>
      <c r="Z9" s="12"/>
      <c r="AA9" s="13">
        <v>0</v>
      </c>
      <c r="AB9" s="12">
        <f>SUM(AB10:AB14)</f>
        <v>22009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75">
      <c r="A10" s="24" t="s">
        <v>5</v>
      </c>
      <c r="B10" s="29">
        <v>347132</v>
      </c>
      <c r="C10" s="29">
        <v>276938</v>
      </c>
      <c r="D10" s="29"/>
      <c r="E10" s="29">
        <v>53738</v>
      </c>
      <c r="F10" s="29"/>
      <c r="G10" s="29">
        <v>2963</v>
      </c>
      <c r="H10" s="29"/>
      <c r="I10" s="29">
        <v>1567</v>
      </c>
      <c r="J10" s="29"/>
      <c r="K10" s="29">
        <v>7056</v>
      </c>
      <c r="L10" s="29"/>
      <c r="M10" s="29">
        <v>406</v>
      </c>
      <c r="N10" s="2"/>
      <c r="O10" s="2">
        <v>121</v>
      </c>
      <c r="P10" s="2"/>
      <c r="Q10" s="12">
        <v>140</v>
      </c>
      <c r="R10" s="12"/>
      <c r="S10" s="13">
        <v>0</v>
      </c>
      <c r="T10" s="12"/>
      <c r="U10" s="13">
        <v>0</v>
      </c>
      <c r="V10" s="12"/>
      <c r="W10" s="13">
        <v>0</v>
      </c>
      <c r="X10" s="12"/>
      <c r="Y10" s="13">
        <v>0</v>
      </c>
      <c r="Z10" s="12"/>
      <c r="AA10" s="13">
        <v>0</v>
      </c>
      <c r="AB10" s="12">
        <v>4203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75">
      <c r="A11" s="24" t="s">
        <v>6</v>
      </c>
      <c r="B11" s="29">
        <v>693704</v>
      </c>
      <c r="C11" s="29">
        <v>494165</v>
      </c>
      <c r="D11" s="29"/>
      <c r="E11" s="29">
        <v>159200</v>
      </c>
      <c r="F11" s="29"/>
      <c r="G11" s="29">
        <v>7949</v>
      </c>
      <c r="H11" s="29"/>
      <c r="I11" s="29">
        <v>3678</v>
      </c>
      <c r="J11" s="29"/>
      <c r="K11" s="29">
        <v>20808</v>
      </c>
      <c r="L11" s="29"/>
      <c r="M11" s="29">
        <v>1181</v>
      </c>
      <c r="N11" s="2"/>
      <c r="O11" s="2">
        <v>229</v>
      </c>
      <c r="P11" s="2"/>
      <c r="Q11" s="12">
        <v>570</v>
      </c>
      <c r="R11" s="12"/>
      <c r="S11" s="13">
        <v>0</v>
      </c>
      <c r="T11" s="12"/>
      <c r="U11" s="13">
        <v>0</v>
      </c>
      <c r="V11" s="12"/>
      <c r="W11" s="13">
        <v>0</v>
      </c>
      <c r="X11" s="12"/>
      <c r="Y11" s="13">
        <v>0</v>
      </c>
      <c r="Z11" s="12"/>
      <c r="AA11" s="13">
        <v>0</v>
      </c>
      <c r="AB11" s="12">
        <v>5924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75">
      <c r="A12" s="24" t="s">
        <v>7</v>
      </c>
      <c r="B12" s="29">
        <v>647430</v>
      </c>
      <c r="C12" s="29">
        <v>509841</v>
      </c>
      <c r="D12" s="29"/>
      <c r="E12" s="29">
        <v>104883</v>
      </c>
      <c r="F12" s="29"/>
      <c r="G12" s="29">
        <v>2522</v>
      </c>
      <c r="H12" s="29"/>
      <c r="I12" s="29">
        <v>4402</v>
      </c>
      <c r="J12" s="29"/>
      <c r="K12" s="29">
        <v>16924</v>
      </c>
      <c r="L12" s="29"/>
      <c r="M12" s="29">
        <v>1621</v>
      </c>
      <c r="N12" s="2"/>
      <c r="O12" s="2">
        <v>278</v>
      </c>
      <c r="P12" s="2"/>
      <c r="Q12" s="12">
        <v>1276</v>
      </c>
      <c r="R12" s="12"/>
      <c r="S12" s="13">
        <v>0</v>
      </c>
      <c r="T12" s="12"/>
      <c r="U12" s="13">
        <v>0</v>
      </c>
      <c r="V12" s="12"/>
      <c r="W12" s="13">
        <v>0</v>
      </c>
      <c r="X12" s="12"/>
      <c r="Y12" s="13">
        <v>0</v>
      </c>
      <c r="Z12" s="12"/>
      <c r="AA12" s="13">
        <v>0</v>
      </c>
      <c r="AB12" s="12">
        <v>5683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5.75">
      <c r="A13" s="24" t="s">
        <v>8</v>
      </c>
      <c r="B13" s="29">
        <v>610581</v>
      </c>
      <c r="C13" s="29">
        <v>422609</v>
      </c>
      <c r="D13" s="29"/>
      <c r="E13" s="29">
        <v>157948</v>
      </c>
      <c r="F13" s="29"/>
      <c r="G13" s="29">
        <v>8006</v>
      </c>
      <c r="H13" s="29"/>
      <c r="I13" s="29">
        <v>3637</v>
      </c>
      <c r="J13" s="29"/>
      <c r="K13" s="29">
        <v>11226</v>
      </c>
      <c r="L13" s="29"/>
      <c r="M13" s="29">
        <v>898</v>
      </c>
      <c r="N13" s="2"/>
      <c r="O13" s="2">
        <v>177</v>
      </c>
      <c r="P13" s="2"/>
      <c r="Q13" s="12">
        <v>561</v>
      </c>
      <c r="R13" s="12"/>
      <c r="S13" s="13">
        <v>0</v>
      </c>
      <c r="T13" s="12"/>
      <c r="U13" s="13">
        <v>0</v>
      </c>
      <c r="V13" s="12"/>
      <c r="W13" s="13">
        <v>0</v>
      </c>
      <c r="X13" s="12"/>
      <c r="Y13" s="13">
        <v>0</v>
      </c>
      <c r="Z13" s="12"/>
      <c r="AA13" s="13">
        <v>0</v>
      </c>
      <c r="AB13" s="12">
        <v>5519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.75">
      <c r="A14" s="24" t="s">
        <v>9</v>
      </c>
      <c r="B14" s="29">
        <v>160806</v>
      </c>
      <c r="C14" s="29">
        <v>66255</v>
      </c>
      <c r="D14" s="29"/>
      <c r="E14" s="29">
        <v>85302</v>
      </c>
      <c r="F14" s="29"/>
      <c r="G14" s="29">
        <v>5023</v>
      </c>
      <c r="H14" s="29"/>
      <c r="I14" s="29">
        <v>975</v>
      </c>
      <c r="J14" s="29"/>
      <c r="K14" s="29">
        <v>2193</v>
      </c>
      <c r="L14" s="29"/>
      <c r="M14" s="29">
        <v>215</v>
      </c>
      <c r="N14" s="2"/>
      <c r="O14" s="2">
        <v>29</v>
      </c>
      <c r="P14" s="2"/>
      <c r="Q14" s="12">
        <v>134</v>
      </c>
      <c r="R14" s="12"/>
      <c r="S14" s="13">
        <v>0</v>
      </c>
      <c r="T14" s="12"/>
      <c r="U14" s="13">
        <v>0</v>
      </c>
      <c r="V14" s="12"/>
      <c r="W14" s="13">
        <v>0</v>
      </c>
      <c r="X14" s="12"/>
      <c r="Y14" s="13">
        <v>0</v>
      </c>
      <c r="Z14" s="12"/>
      <c r="AA14" s="13">
        <v>0</v>
      </c>
      <c r="AB14" s="12">
        <v>680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5.75">
      <c r="A15" s="2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"/>
      <c r="O15" s="2"/>
      <c r="P15" s="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5.75">
      <c r="A16" s="24" t="s">
        <v>10</v>
      </c>
      <c r="B16" s="29">
        <v>4988613</v>
      </c>
      <c r="C16" s="29">
        <v>2410947</v>
      </c>
      <c r="D16" s="29"/>
      <c r="E16" s="29">
        <v>2245922</v>
      </c>
      <c r="F16" s="29"/>
      <c r="G16" s="29">
        <v>129111</v>
      </c>
      <c r="H16" s="29"/>
      <c r="I16" s="29">
        <v>69988</v>
      </c>
      <c r="J16" s="29"/>
      <c r="K16" s="29">
        <v>75318</v>
      </c>
      <c r="L16" s="29"/>
      <c r="M16" s="29">
        <v>11305</v>
      </c>
      <c r="N16" s="2"/>
      <c r="O16" s="12">
        <f>SUM(O17:O73)</f>
        <v>1571</v>
      </c>
      <c r="P16" s="2"/>
      <c r="Q16" s="12">
        <f>SUM(Q17:Q73)</f>
        <v>8926</v>
      </c>
      <c r="R16" s="12"/>
      <c r="S16" s="12">
        <f>SUM(S17:S73)</f>
        <v>87</v>
      </c>
      <c r="T16" s="12"/>
      <c r="U16" s="12">
        <f>SUM(U17:U73)</f>
        <v>4</v>
      </c>
      <c r="V16" s="12"/>
      <c r="W16" s="12">
        <f>SUM(W17:W73)</f>
        <v>4</v>
      </c>
      <c r="X16" s="12"/>
      <c r="Y16" s="12">
        <f>SUM(Y17:Y73)</f>
        <v>207</v>
      </c>
      <c r="Z16" s="12"/>
      <c r="AA16" s="12">
        <f>SUM(AA17:AA73)</f>
        <v>2</v>
      </c>
      <c r="AB16" s="12">
        <f>SUM(AB17:AB73)</f>
        <v>35221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5.75">
      <c r="A17" s="24" t="s">
        <v>11</v>
      </c>
      <c r="B17" s="29">
        <v>148225</v>
      </c>
      <c r="C17" s="29">
        <v>86213</v>
      </c>
      <c r="D17" s="29"/>
      <c r="E17" s="29">
        <v>52369</v>
      </c>
      <c r="F17" s="29"/>
      <c r="G17" s="29">
        <v>2503</v>
      </c>
      <c r="H17" s="29"/>
      <c r="I17" s="29">
        <v>2145</v>
      </c>
      <c r="J17" s="29"/>
      <c r="K17" s="29">
        <v>3110</v>
      </c>
      <c r="L17" s="29"/>
      <c r="M17" s="29">
        <v>478</v>
      </c>
      <c r="N17" s="2"/>
      <c r="O17" s="2">
        <v>51</v>
      </c>
      <c r="P17" s="2"/>
      <c r="Q17" s="12">
        <v>319</v>
      </c>
      <c r="R17" s="12"/>
      <c r="S17" s="13">
        <v>8</v>
      </c>
      <c r="T17" s="12"/>
      <c r="U17" s="13">
        <v>0</v>
      </c>
      <c r="V17" s="12"/>
      <c r="W17" s="13">
        <v>0</v>
      </c>
      <c r="X17" s="12"/>
      <c r="Y17" s="12">
        <v>3</v>
      </c>
      <c r="Z17" s="12"/>
      <c r="AA17" s="13">
        <v>0</v>
      </c>
      <c r="AB17" s="12">
        <v>1026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5.75">
      <c r="A18" s="24" t="s">
        <v>12</v>
      </c>
      <c r="B18" s="29">
        <v>19432</v>
      </c>
      <c r="C18" s="29">
        <v>6392</v>
      </c>
      <c r="D18" s="29"/>
      <c r="E18" s="29">
        <v>11894</v>
      </c>
      <c r="F18" s="29"/>
      <c r="G18" s="29">
        <v>416</v>
      </c>
      <c r="H18" s="29"/>
      <c r="I18" s="29">
        <v>288</v>
      </c>
      <c r="J18" s="29"/>
      <c r="K18" s="29">
        <v>174</v>
      </c>
      <c r="L18" s="29"/>
      <c r="M18" s="29">
        <v>44</v>
      </c>
      <c r="N18" s="2"/>
      <c r="O18" s="2">
        <v>7</v>
      </c>
      <c r="P18" s="2"/>
      <c r="Q18" s="12">
        <v>55</v>
      </c>
      <c r="R18" s="12"/>
      <c r="S18" s="13">
        <v>0</v>
      </c>
      <c r="T18" s="12"/>
      <c r="U18" s="13">
        <v>0</v>
      </c>
      <c r="V18" s="12"/>
      <c r="W18" s="13">
        <v>0</v>
      </c>
      <c r="X18" s="12"/>
      <c r="Y18" s="13">
        <v>0</v>
      </c>
      <c r="Z18" s="12"/>
      <c r="AA18" s="13">
        <v>0</v>
      </c>
      <c r="AB18" s="12">
        <v>162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5.75">
      <c r="A19" s="24" t="s">
        <v>13</v>
      </c>
      <c r="B19" s="29">
        <v>92604</v>
      </c>
      <c r="C19" s="29">
        <v>44496</v>
      </c>
      <c r="D19" s="29"/>
      <c r="E19" s="29">
        <v>42100</v>
      </c>
      <c r="F19" s="29"/>
      <c r="G19" s="29">
        <v>1468</v>
      </c>
      <c r="H19" s="29"/>
      <c r="I19" s="29">
        <v>1450</v>
      </c>
      <c r="J19" s="29"/>
      <c r="K19" s="29">
        <v>1785</v>
      </c>
      <c r="L19" s="29"/>
      <c r="M19" s="29">
        <v>292</v>
      </c>
      <c r="N19" s="2"/>
      <c r="O19" s="2">
        <v>34</v>
      </c>
      <c r="P19" s="2"/>
      <c r="Q19" s="12">
        <v>249</v>
      </c>
      <c r="R19" s="12"/>
      <c r="S19" s="13">
        <v>0</v>
      </c>
      <c r="T19" s="12"/>
      <c r="U19" s="13">
        <v>0</v>
      </c>
      <c r="V19" s="12"/>
      <c r="W19" s="13">
        <v>0</v>
      </c>
      <c r="X19" s="12"/>
      <c r="Y19" s="13">
        <v>16</v>
      </c>
      <c r="Z19" s="12"/>
      <c r="AA19" s="13">
        <v>0</v>
      </c>
      <c r="AB19" s="12">
        <v>714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5.75">
      <c r="A20" s="24" t="s">
        <v>14</v>
      </c>
      <c r="B20" s="29">
        <v>34494</v>
      </c>
      <c r="C20" s="29">
        <v>13087</v>
      </c>
      <c r="D20" s="29"/>
      <c r="E20" s="29">
        <v>19028</v>
      </c>
      <c r="F20" s="29"/>
      <c r="G20" s="29">
        <v>1023</v>
      </c>
      <c r="H20" s="29"/>
      <c r="I20" s="29">
        <v>506</v>
      </c>
      <c r="J20" s="29"/>
      <c r="K20" s="29">
        <v>427</v>
      </c>
      <c r="L20" s="29"/>
      <c r="M20" s="29">
        <v>94</v>
      </c>
      <c r="N20" s="2"/>
      <c r="O20" s="2">
        <v>20</v>
      </c>
      <c r="P20" s="2"/>
      <c r="Q20" s="12">
        <v>77</v>
      </c>
      <c r="R20" s="12"/>
      <c r="S20" s="13">
        <v>0</v>
      </c>
      <c r="T20" s="12"/>
      <c r="U20" s="13">
        <v>0</v>
      </c>
      <c r="V20" s="12"/>
      <c r="W20" s="13">
        <v>0</v>
      </c>
      <c r="X20" s="12"/>
      <c r="Y20" s="13">
        <v>0</v>
      </c>
      <c r="Z20" s="12"/>
      <c r="AA20" s="13">
        <v>0</v>
      </c>
      <c r="AB20" s="12">
        <v>232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5.75">
      <c r="A21" s="24" t="s">
        <v>15</v>
      </c>
      <c r="B21" s="29">
        <v>36386</v>
      </c>
      <c r="C21" s="29">
        <v>16913</v>
      </c>
      <c r="D21" s="29"/>
      <c r="E21" s="29">
        <v>16626</v>
      </c>
      <c r="F21" s="29"/>
      <c r="G21" s="29">
        <v>1117</v>
      </c>
      <c r="H21" s="29"/>
      <c r="I21" s="29">
        <v>565</v>
      </c>
      <c r="J21" s="29"/>
      <c r="K21" s="29">
        <v>621</v>
      </c>
      <c r="L21" s="29"/>
      <c r="M21" s="29">
        <v>116</v>
      </c>
      <c r="N21" s="2"/>
      <c r="O21" s="2">
        <v>12</v>
      </c>
      <c r="P21" s="2"/>
      <c r="Q21" s="12">
        <v>82</v>
      </c>
      <c r="R21" s="12"/>
      <c r="S21" s="13">
        <v>0</v>
      </c>
      <c r="T21" s="12"/>
      <c r="U21" s="13">
        <v>0</v>
      </c>
      <c r="V21" s="12"/>
      <c r="W21" s="13">
        <v>0</v>
      </c>
      <c r="X21" s="12"/>
      <c r="Y21" s="13">
        <v>0</v>
      </c>
      <c r="Z21" s="12"/>
      <c r="AA21" s="13">
        <v>0</v>
      </c>
      <c r="AB21" s="12">
        <v>334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75">
      <c r="A22" s="24" t="s">
        <v>16</v>
      </c>
      <c r="B22" s="29">
        <v>61243</v>
      </c>
      <c r="C22" s="29">
        <v>26369</v>
      </c>
      <c r="D22" s="29"/>
      <c r="E22" s="29">
        <v>30734</v>
      </c>
      <c r="F22" s="29"/>
      <c r="G22" s="29">
        <v>1700</v>
      </c>
      <c r="H22" s="29"/>
      <c r="I22" s="29">
        <v>941</v>
      </c>
      <c r="J22" s="29"/>
      <c r="K22" s="29">
        <v>888</v>
      </c>
      <c r="L22" s="29"/>
      <c r="M22" s="29">
        <v>172</v>
      </c>
      <c r="N22" s="2"/>
      <c r="O22" s="2">
        <v>19</v>
      </c>
      <c r="P22" s="2"/>
      <c r="Q22" s="12">
        <v>119</v>
      </c>
      <c r="R22" s="12"/>
      <c r="S22" s="13">
        <v>0</v>
      </c>
      <c r="T22" s="12"/>
      <c r="U22" s="13">
        <v>0</v>
      </c>
      <c r="V22" s="12"/>
      <c r="W22" s="13">
        <v>0</v>
      </c>
      <c r="X22" s="12"/>
      <c r="Y22" s="13">
        <v>0</v>
      </c>
      <c r="Z22" s="12"/>
      <c r="AA22" s="13">
        <v>0</v>
      </c>
      <c r="AB22" s="12">
        <v>301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5.75">
      <c r="A23" s="24" t="s">
        <v>17</v>
      </c>
      <c r="B23" s="29">
        <v>39343</v>
      </c>
      <c r="C23" s="29">
        <v>16639</v>
      </c>
      <c r="D23" s="29"/>
      <c r="E23" s="29">
        <v>20742</v>
      </c>
      <c r="F23" s="29"/>
      <c r="G23" s="29">
        <v>579</v>
      </c>
      <c r="H23" s="29"/>
      <c r="I23" s="29">
        <v>512</v>
      </c>
      <c r="J23" s="29"/>
      <c r="K23" s="29">
        <v>441</v>
      </c>
      <c r="L23" s="29"/>
      <c r="M23" s="29">
        <v>87</v>
      </c>
      <c r="N23" s="2"/>
      <c r="O23" s="2">
        <v>4</v>
      </c>
      <c r="P23" s="2"/>
      <c r="Q23" s="12">
        <v>71</v>
      </c>
      <c r="R23" s="12"/>
      <c r="S23" s="13">
        <v>0</v>
      </c>
      <c r="T23" s="12"/>
      <c r="U23" s="13">
        <v>0</v>
      </c>
      <c r="V23" s="12"/>
      <c r="W23" s="13">
        <v>0</v>
      </c>
      <c r="X23" s="12"/>
      <c r="Y23" s="13">
        <v>0</v>
      </c>
      <c r="Z23" s="12"/>
      <c r="AA23" s="13">
        <v>0</v>
      </c>
      <c r="AB23" s="12">
        <v>268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5.75">
      <c r="A24" s="24" t="s">
        <v>18</v>
      </c>
      <c r="B24" s="29">
        <v>21494</v>
      </c>
      <c r="C24" s="29">
        <v>9003</v>
      </c>
      <c r="D24" s="29"/>
      <c r="E24" s="29">
        <v>11144</v>
      </c>
      <c r="F24" s="29"/>
      <c r="G24" s="29">
        <v>438</v>
      </c>
      <c r="H24" s="29"/>
      <c r="I24" s="29">
        <v>349</v>
      </c>
      <c r="J24" s="29"/>
      <c r="K24" s="29">
        <v>274</v>
      </c>
      <c r="L24" s="29"/>
      <c r="M24" s="29">
        <v>69</v>
      </c>
      <c r="N24" s="2"/>
      <c r="O24" s="2">
        <v>9</v>
      </c>
      <c r="P24" s="2"/>
      <c r="Q24" s="12">
        <v>47</v>
      </c>
      <c r="R24" s="12"/>
      <c r="S24" s="12">
        <v>5</v>
      </c>
      <c r="T24" s="12"/>
      <c r="U24" s="13">
        <v>0</v>
      </c>
      <c r="V24" s="12"/>
      <c r="W24" s="13">
        <v>0</v>
      </c>
      <c r="X24" s="12"/>
      <c r="Y24" s="12">
        <v>3</v>
      </c>
      <c r="Z24" s="12"/>
      <c r="AA24" s="13">
        <v>0</v>
      </c>
      <c r="AB24" s="12">
        <v>153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75">
      <c r="A25" s="24" t="s">
        <v>19</v>
      </c>
      <c r="B25" s="29">
        <v>33997</v>
      </c>
      <c r="C25" s="29">
        <v>17040</v>
      </c>
      <c r="D25" s="29"/>
      <c r="E25" s="29">
        <v>14633</v>
      </c>
      <c r="F25" s="29"/>
      <c r="G25" s="29">
        <v>697</v>
      </c>
      <c r="H25" s="29"/>
      <c r="I25" s="29">
        <v>597</v>
      </c>
      <c r="J25" s="29"/>
      <c r="K25" s="29">
        <v>584</v>
      </c>
      <c r="L25" s="29"/>
      <c r="M25" s="29">
        <v>91</v>
      </c>
      <c r="N25" s="2"/>
      <c r="O25" s="2">
        <v>19</v>
      </c>
      <c r="P25" s="2"/>
      <c r="Q25" s="12">
        <v>73</v>
      </c>
      <c r="R25" s="12"/>
      <c r="S25" s="12">
        <v>2</v>
      </c>
      <c r="T25" s="12"/>
      <c r="U25" s="13">
        <v>0</v>
      </c>
      <c r="V25" s="12"/>
      <c r="W25" s="13">
        <v>0</v>
      </c>
      <c r="X25" s="12"/>
      <c r="Y25" s="13">
        <v>0</v>
      </c>
      <c r="Z25" s="12"/>
      <c r="AA25" s="13">
        <v>0</v>
      </c>
      <c r="AB25" s="12">
        <v>261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5.75">
      <c r="A26" s="24" t="s">
        <v>20</v>
      </c>
      <c r="B26" s="29">
        <v>31326</v>
      </c>
      <c r="C26" s="29">
        <v>15238</v>
      </c>
      <c r="D26" s="29"/>
      <c r="E26" s="29">
        <v>13325</v>
      </c>
      <c r="F26" s="29"/>
      <c r="G26" s="29">
        <v>1132</v>
      </c>
      <c r="H26" s="29"/>
      <c r="I26" s="29">
        <v>535</v>
      </c>
      <c r="J26" s="29"/>
      <c r="K26" s="29">
        <v>691</v>
      </c>
      <c r="L26" s="29"/>
      <c r="M26" s="29">
        <v>93</v>
      </c>
      <c r="N26" s="2"/>
      <c r="O26" s="2">
        <v>23</v>
      </c>
      <c r="P26" s="2"/>
      <c r="Q26" s="12">
        <v>66</v>
      </c>
      <c r="R26" s="12"/>
      <c r="S26" s="13">
        <v>0</v>
      </c>
      <c r="T26" s="12"/>
      <c r="U26" s="13">
        <v>0</v>
      </c>
      <c r="V26" s="12"/>
      <c r="W26" s="13">
        <v>0</v>
      </c>
      <c r="X26" s="12"/>
      <c r="Y26" s="13">
        <v>0</v>
      </c>
      <c r="Z26" s="12"/>
      <c r="AA26" s="13">
        <v>0</v>
      </c>
      <c r="AB26" s="12">
        <v>223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5.75">
      <c r="A27" s="24" t="s">
        <v>21</v>
      </c>
      <c r="B27" s="29">
        <v>22897</v>
      </c>
      <c r="C27" s="29">
        <v>10354</v>
      </c>
      <c r="D27" s="29"/>
      <c r="E27" s="29">
        <v>11085</v>
      </c>
      <c r="F27" s="29"/>
      <c r="G27" s="29">
        <v>528</v>
      </c>
      <c r="H27" s="29"/>
      <c r="I27" s="29">
        <v>362</v>
      </c>
      <c r="J27" s="29"/>
      <c r="K27" s="29">
        <v>316</v>
      </c>
      <c r="L27" s="29"/>
      <c r="M27" s="29">
        <v>57</v>
      </c>
      <c r="N27" s="2"/>
      <c r="O27" s="2">
        <v>12</v>
      </c>
      <c r="P27" s="2"/>
      <c r="Q27" s="12">
        <v>42</v>
      </c>
      <c r="R27" s="12"/>
      <c r="S27" s="12">
        <v>1</v>
      </c>
      <c r="T27" s="12"/>
      <c r="U27" s="13">
        <v>0</v>
      </c>
      <c r="V27" s="12"/>
      <c r="W27" s="13">
        <v>0</v>
      </c>
      <c r="X27" s="12"/>
      <c r="Y27" s="12">
        <v>3</v>
      </c>
      <c r="Z27" s="12"/>
      <c r="AA27" s="13">
        <v>0</v>
      </c>
      <c r="AB27" s="12">
        <v>137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5.75">
      <c r="A28" s="24" t="s">
        <v>22</v>
      </c>
      <c r="B28" s="29">
        <v>21292</v>
      </c>
      <c r="C28" s="29">
        <v>8425</v>
      </c>
      <c r="D28" s="29"/>
      <c r="E28" s="29">
        <v>11474</v>
      </c>
      <c r="F28" s="29"/>
      <c r="G28" s="29">
        <v>484</v>
      </c>
      <c r="H28" s="29"/>
      <c r="I28" s="29">
        <v>360</v>
      </c>
      <c r="J28" s="29"/>
      <c r="K28" s="29">
        <v>299</v>
      </c>
      <c r="L28" s="29"/>
      <c r="M28" s="29">
        <v>65</v>
      </c>
      <c r="N28" s="2"/>
      <c r="O28" s="2">
        <v>16</v>
      </c>
      <c r="P28" s="2"/>
      <c r="Q28" s="12">
        <v>43</v>
      </c>
      <c r="R28" s="12"/>
      <c r="S28" s="13">
        <v>0</v>
      </c>
      <c r="T28" s="12"/>
      <c r="U28" s="13">
        <v>0</v>
      </c>
      <c r="V28" s="12"/>
      <c r="W28" s="13">
        <v>0</v>
      </c>
      <c r="X28" s="12"/>
      <c r="Y28" s="13">
        <v>0</v>
      </c>
      <c r="Z28" s="12"/>
      <c r="AA28" s="13">
        <v>0</v>
      </c>
      <c r="AB28" s="12">
        <v>126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5.75">
      <c r="A29" s="24" t="s">
        <v>23</v>
      </c>
      <c r="B29" s="29">
        <v>124520</v>
      </c>
      <c r="C29" s="29">
        <v>56533</v>
      </c>
      <c r="D29" s="29"/>
      <c r="E29" s="29">
        <v>59323</v>
      </c>
      <c r="F29" s="29"/>
      <c r="G29" s="29">
        <v>4049</v>
      </c>
      <c r="H29" s="29"/>
      <c r="I29" s="29">
        <v>1647</v>
      </c>
      <c r="J29" s="29"/>
      <c r="K29" s="29">
        <v>1699</v>
      </c>
      <c r="L29" s="29"/>
      <c r="M29" s="29">
        <v>321</v>
      </c>
      <c r="N29" s="2"/>
      <c r="O29" s="2">
        <v>58</v>
      </c>
      <c r="P29" s="2"/>
      <c r="Q29" s="12">
        <v>245</v>
      </c>
      <c r="R29" s="12"/>
      <c r="S29" s="13">
        <v>0</v>
      </c>
      <c r="T29" s="12"/>
      <c r="U29" s="13">
        <v>0</v>
      </c>
      <c r="V29" s="12"/>
      <c r="W29" s="13">
        <v>0</v>
      </c>
      <c r="X29" s="12"/>
      <c r="Y29" s="12">
        <v>6</v>
      </c>
      <c r="Z29" s="12"/>
      <c r="AA29" s="13">
        <v>0</v>
      </c>
      <c r="AB29" s="12">
        <v>639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5.75">
      <c r="A30" s="24" t="s">
        <v>24</v>
      </c>
      <c r="B30" s="29">
        <v>448267</v>
      </c>
      <c r="C30" s="29">
        <v>240563</v>
      </c>
      <c r="D30" s="29"/>
      <c r="E30" s="29">
        <v>173198</v>
      </c>
      <c r="F30" s="29"/>
      <c r="G30" s="29">
        <v>11225</v>
      </c>
      <c r="H30" s="29"/>
      <c r="I30" s="29">
        <v>7459</v>
      </c>
      <c r="J30" s="29"/>
      <c r="K30" s="29">
        <v>10527</v>
      </c>
      <c r="L30" s="29"/>
      <c r="M30" s="29">
        <v>1160</v>
      </c>
      <c r="N30" s="2"/>
      <c r="O30" s="2">
        <v>168</v>
      </c>
      <c r="P30" s="2"/>
      <c r="Q30" s="12">
        <v>786</v>
      </c>
      <c r="R30" s="12"/>
      <c r="S30" s="12">
        <v>18</v>
      </c>
      <c r="T30" s="12"/>
      <c r="U30" s="13">
        <v>0</v>
      </c>
      <c r="V30" s="12"/>
      <c r="W30" s="13">
        <v>0</v>
      </c>
      <c r="X30" s="12"/>
      <c r="Y30" s="12">
        <v>34</v>
      </c>
      <c r="Z30" s="12"/>
      <c r="AA30" s="13">
        <v>0</v>
      </c>
      <c r="AB30" s="12">
        <v>3129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5.75">
      <c r="A31" s="24" t="s">
        <v>25</v>
      </c>
      <c r="B31" s="29">
        <v>19300</v>
      </c>
      <c r="C31" s="29">
        <v>8474</v>
      </c>
      <c r="D31" s="29"/>
      <c r="E31" s="29">
        <v>9390</v>
      </c>
      <c r="F31" s="29"/>
      <c r="G31" s="29">
        <v>479</v>
      </c>
      <c r="H31" s="29"/>
      <c r="I31" s="29">
        <v>341</v>
      </c>
      <c r="J31" s="29"/>
      <c r="K31" s="29">
        <v>294</v>
      </c>
      <c r="L31" s="29"/>
      <c r="M31" s="29">
        <v>57</v>
      </c>
      <c r="N31" s="2"/>
      <c r="O31" s="2">
        <v>4</v>
      </c>
      <c r="P31" s="2"/>
      <c r="Q31" s="12">
        <v>37</v>
      </c>
      <c r="R31" s="12"/>
      <c r="S31" s="13">
        <v>0</v>
      </c>
      <c r="T31" s="12"/>
      <c r="U31" s="13">
        <v>0</v>
      </c>
      <c r="V31" s="12"/>
      <c r="W31" s="13">
        <v>0</v>
      </c>
      <c r="X31" s="12"/>
      <c r="Y31" s="12">
        <v>6</v>
      </c>
      <c r="Z31" s="12"/>
      <c r="AA31" s="13">
        <v>0</v>
      </c>
      <c r="AB31" s="12">
        <v>218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5.75">
      <c r="A32" s="24" t="s">
        <v>26</v>
      </c>
      <c r="B32" s="29">
        <v>18553</v>
      </c>
      <c r="C32" s="29">
        <v>9286</v>
      </c>
      <c r="D32" s="29"/>
      <c r="E32" s="29">
        <v>8103</v>
      </c>
      <c r="F32" s="29"/>
      <c r="G32" s="29">
        <v>280</v>
      </c>
      <c r="H32" s="29"/>
      <c r="I32" s="29">
        <v>314</v>
      </c>
      <c r="J32" s="29"/>
      <c r="K32" s="29">
        <v>257</v>
      </c>
      <c r="L32" s="29"/>
      <c r="M32" s="29">
        <v>42</v>
      </c>
      <c r="N32" s="2"/>
      <c r="O32" s="2">
        <v>6</v>
      </c>
      <c r="P32" s="2"/>
      <c r="Q32" s="12">
        <v>24</v>
      </c>
      <c r="R32" s="12"/>
      <c r="S32" s="12">
        <v>1</v>
      </c>
      <c r="T32" s="12"/>
      <c r="U32" s="13">
        <v>0</v>
      </c>
      <c r="V32" s="12"/>
      <c r="W32" s="13">
        <v>0</v>
      </c>
      <c r="X32" s="12"/>
      <c r="Y32" s="12">
        <v>3</v>
      </c>
      <c r="Z32" s="12"/>
      <c r="AA32" s="13">
        <v>0</v>
      </c>
      <c r="AB32" s="12">
        <v>237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5.75">
      <c r="A33" s="24" t="s">
        <v>27</v>
      </c>
      <c r="B33" s="29">
        <v>22328</v>
      </c>
      <c r="C33" s="29">
        <v>8919</v>
      </c>
      <c r="D33" s="29"/>
      <c r="E33" s="29">
        <v>12042</v>
      </c>
      <c r="F33" s="29"/>
      <c r="G33" s="29">
        <v>528</v>
      </c>
      <c r="H33" s="29"/>
      <c r="I33" s="29">
        <v>350</v>
      </c>
      <c r="J33" s="29"/>
      <c r="K33" s="29">
        <v>283</v>
      </c>
      <c r="L33" s="29"/>
      <c r="M33" s="29">
        <v>53</v>
      </c>
      <c r="N33" s="2"/>
      <c r="O33" s="2">
        <v>3</v>
      </c>
      <c r="P33" s="2"/>
      <c r="Q33" s="12">
        <v>37</v>
      </c>
      <c r="R33" s="12"/>
      <c r="S33" s="13">
        <v>0</v>
      </c>
      <c r="T33" s="12"/>
      <c r="U33" s="13">
        <v>0</v>
      </c>
      <c r="V33" s="12"/>
      <c r="W33" s="13">
        <v>0</v>
      </c>
      <c r="X33" s="12"/>
      <c r="Y33" s="13">
        <v>0</v>
      </c>
      <c r="Z33" s="12"/>
      <c r="AA33" s="13">
        <v>0</v>
      </c>
      <c r="AB33" s="12">
        <v>113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5.75">
      <c r="A34" s="24" t="s">
        <v>28</v>
      </c>
      <c r="B34" s="29">
        <v>27749</v>
      </c>
      <c r="C34" s="29">
        <v>9970</v>
      </c>
      <c r="D34" s="29"/>
      <c r="E34" s="29">
        <v>15701</v>
      </c>
      <c r="F34" s="29"/>
      <c r="G34" s="29">
        <v>1024</v>
      </c>
      <c r="H34" s="29"/>
      <c r="I34" s="29">
        <v>379</v>
      </c>
      <c r="J34" s="29"/>
      <c r="K34" s="29">
        <v>361</v>
      </c>
      <c r="L34" s="29"/>
      <c r="M34" s="29">
        <v>69</v>
      </c>
      <c r="N34" s="2"/>
      <c r="O34" s="2">
        <v>9</v>
      </c>
      <c r="P34" s="2"/>
      <c r="Q34" s="12">
        <v>67</v>
      </c>
      <c r="R34" s="12"/>
      <c r="S34" s="13">
        <v>0</v>
      </c>
      <c r="T34" s="12"/>
      <c r="U34" s="13">
        <v>0</v>
      </c>
      <c r="V34" s="12"/>
      <c r="W34" s="13">
        <v>0</v>
      </c>
      <c r="X34" s="12"/>
      <c r="Y34" s="13">
        <v>0</v>
      </c>
      <c r="Z34" s="12"/>
      <c r="AA34" s="13">
        <v>0</v>
      </c>
      <c r="AB34" s="12">
        <v>169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5.75">
      <c r="A35" s="24" t="s">
        <v>29</v>
      </c>
      <c r="B35" s="29">
        <v>22613</v>
      </c>
      <c r="C35" s="29">
        <v>8607</v>
      </c>
      <c r="D35" s="29"/>
      <c r="E35" s="29">
        <v>12159</v>
      </c>
      <c r="F35" s="29"/>
      <c r="G35" s="29">
        <v>837</v>
      </c>
      <c r="H35" s="29"/>
      <c r="I35" s="29">
        <v>314</v>
      </c>
      <c r="J35" s="29"/>
      <c r="K35" s="29">
        <v>326</v>
      </c>
      <c r="L35" s="29"/>
      <c r="M35" s="29">
        <v>77</v>
      </c>
      <c r="N35" s="2"/>
      <c r="O35" s="2">
        <v>7</v>
      </c>
      <c r="P35" s="2"/>
      <c r="Q35" s="12">
        <v>45</v>
      </c>
      <c r="R35" s="12"/>
      <c r="S35" s="12">
        <v>2</v>
      </c>
      <c r="T35" s="12"/>
      <c r="U35" s="13">
        <v>0</v>
      </c>
      <c r="V35" s="12"/>
      <c r="W35" s="13">
        <v>0</v>
      </c>
      <c r="X35" s="12"/>
      <c r="Y35" s="12">
        <v>24</v>
      </c>
      <c r="Z35" s="12"/>
      <c r="AA35" s="13">
        <v>0</v>
      </c>
      <c r="AB35" s="12">
        <v>215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5.75">
      <c r="A36" s="24" t="s">
        <v>30</v>
      </c>
      <c r="B36" s="29">
        <v>3719</v>
      </c>
      <c r="C36" s="29">
        <v>1120</v>
      </c>
      <c r="D36" s="29"/>
      <c r="E36" s="29">
        <v>2358</v>
      </c>
      <c r="F36" s="29"/>
      <c r="G36" s="29">
        <v>117</v>
      </c>
      <c r="H36" s="29"/>
      <c r="I36" s="29">
        <v>50</v>
      </c>
      <c r="J36" s="29"/>
      <c r="K36" s="29">
        <v>25</v>
      </c>
      <c r="L36" s="29"/>
      <c r="M36" s="29">
        <v>8</v>
      </c>
      <c r="N36" s="2"/>
      <c r="O36" s="2">
        <v>1</v>
      </c>
      <c r="P36" s="2"/>
      <c r="Q36" s="12">
        <v>13</v>
      </c>
      <c r="R36" s="12"/>
      <c r="S36" s="13">
        <v>0</v>
      </c>
      <c r="T36" s="12"/>
      <c r="U36" s="13">
        <v>0</v>
      </c>
      <c r="V36" s="12"/>
      <c r="W36" s="13">
        <v>0</v>
      </c>
      <c r="X36" s="12"/>
      <c r="Y36" s="13">
        <v>0</v>
      </c>
      <c r="Z36" s="12"/>
      <c r="AA36" s="13">
        <v>0</v>
      </c>
      <c r="AB36" s="12">
        <v>27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5.75">
      <c r="A37" s="24" t="s">
        <v>31</v>
      </c>
      <c r="B37" s="29">
        <v>28517</v>
      </c>
      <c r="C37" s="29">
        <v>11383</v>
      </c>
      <c r="D37" s="29"/>
      <c r="E37" s="29">
        <v>15265</v>
      </c>
      <c r="F37" s="29"/>
      <c r="G37" s="29">
        <v>759</v>
      </c>
      <c r="H37" s="29"/>
      <c r="I37" s="29">
        <v>467</v>
      </c>
      <c r="J37" s="29"/>
      <c r="K37" s="29">
        <v>292</v>
      </c>
      <c r="L37" s="29"/>
      <c r="M37" s="29">
        <v>89</v>
      </c>
      <c r="N37" s="2"/>
      <c r="O37" s="2">
        <v>7</v>
      </c>
      <c r="P37" s="2"/>
      <c r="Q37" s="12">
        <v>47</v>
      </c>
      <c r="R37" s="12"/>
      <c r="S37" s="13">
        <v>0</v>
      </c>
      <c r="T37" s="12"/>
      <c r="U37" s="13">
        <v>0</v>
      </c>
      <c r="V37" s="12"/>
      <c r="W37" s="13">
        <v>0</v>
      </c>
      <c r="X37" s="12"/>
      <c r="Y37" s="12">
        <v>1</v>
      </c>
      <c r="Z37" s="12"/>
      <c r="AA37" s="13">
        <v>0</v>
      </c>
      <c r="AB37" s="12">
        <v>207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5.75">
      <c r="A38" s="24" t="s">
        <v>32</v>
      </c>
      <c r="B38" s="29">
        <v>39165</v>
      </c>
      <c r="C38" s="29">
        <v>16342</v>
      </c>
      <c r="D38" s="29"/>
      <c r="E38" s="29">
        <v>20248</v>
      </c>
      <c r="F38" s="29"/>
      <c r="G38" s="29">
        <v>983</v>
      </c>
      <c r="H38" s="29"/>
      <c r="I38" s="29">
        <v>573</v>
      </c>
      <c r="J38" s="29"/>
      <c r="K38" s="29">
        <v>518</v>
      </c>
      <c r="L38" s="29"/>
      <c r="M38" s="29">
        <v>79</v>
      </c>
      <c r="N38" s="2"/>
      <c r="O38" s="2">
        <v>5</v>
      </c>
      <c r="P38" s="2"/>
      <c r="Q38" s="12">
        <v>52</v>
      </c>
      <c r="R38" s="12"/>
      <c r="S38" s="13">
        <v>0</v>
      </c>
      <c r="T38" s="12"/>
      <c r="U38" s="13">
        <v>0</v>
      </c>
      <c r="V38" s="12"/>
      <c r="W38" s="13">
        <v>0</v>
      </c>
      <c r="X38" s="12"/>
      <c r="Y38" s="13">
        <v>0</v>
      </c>
      <c r="Z38" s="12"/>
      <c r="AA38" s="13">
        <v>0</v>
      </c>
      <c r="AB38" s="12">
        <v>365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5.75">
      <c r="A39" s="24" t="s">
        <v>33</v>
      </c>
      <c r="B39" s="29">
        <v>11557</v>
      </c>
      <c r="C39" s="29">
        <v>4417</v>
      </c>
      <c r="D39" s="29"/>
      <c r="E39" s="29">
        <v>6348</v>
      </c>
      <c r="F39" s="29"/>
      <c r="G39" s="29">
        <v>276</v>
      </c>
      <c r="H39" s="29"/>
      <c r="I39" s="29">
        <v>179</v>
      </c>
      <c r="J39" s="29"/>
      <c r="K39" s="29">
        <v>129</v>
      </c>
      <c r="L39" s="29"/>
      <c r="M39" s="29">
        <v>32</v>
      </c>
      <c r="N39" s="2"/>
      <c r="O39" s="2">
        <v>3</v>
      </c>
      <c r="P39" s="2"/>
      <c r="Q39" s="12">
        <v>13</v>
      </c>
      <c r="R39" s="12"/>
      <c r="S39" s="13">
        <v>0</v>
      </c>
      <c r="T39" s="12"/>
      <c r="U39" s="13">
        <v>0</v>
      </c>
      <c r="V39" s="12"/>
      <c r="W39" s="13">
        <v>0</v>
      </c>
      <c r="X39" s="12"/>
      <c r="Y39" s="13">
        <v>0</v>
      </c>
      <c r="Z39" s="12"/>
      <c r="AA39" s="13">
        <v>0</v>
      </c>
      <c r="AB39" s="12">
        <v>160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5.75">
      <c r="A40" s="24" t="s">
        <v>34</v>
      </c>
      <c r="B40" s="29">
        <v>30121</v>
      </c>
      <c r="C40" s="29">
        <v>11107</v>
      </c>
      <c r="D40" s="29"/>
      <c r="E40" s="29">
        <v>16885</v>
      </c>
      <c r="F40" s="29"/>
      <c r="G40" s="29">
        <v>844</v>
      </c>
      <c r="H40" s="29"/>
      <c r="I40" s="29">
        <v>512</v>
      </c>
      <c r="J40" s="29"/>
      <c r="K40" s="29">
        <v>397</v>
      </c>
      <c r="L40" s="29"/>
      <c r="M40" s="29">
        <v>108</v>
      </c>
      <c r="N40" s="2"/>
      <c r="O40" s="2">
        <v>12</v>
      </c>
      <c r="P40" s="2"/>
      <c r="Q40" s="12">
        <v>80</v>
      </c>
      <c r="R40" s="12"/>
      <c r="S40" s="12">
        <v>1</v>
      </c>
      <c r="T40" s="12"/>
      <c r="U40" s="13">
        <v>0</v>
      </c>
      <c r="V40" s="12"/>
      <c r="W40" s="13">
        <v>0</v>
      </c>
      <c r="X40" s="12"/>
      <c r="Y40" s="12">
        <v>2</v>
      </c>
      <c r="Z40" s="12"/>
      <c r="AA40" s="13">
        <v>0</v>
      </c>
      <c r="AB40" s="12">
        <v>173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5.75">
      <c r="A41" s="24" t="s">
        <v>35</v>
      </c>
      <c r="B41" s="29">
        <v>30462</v>
      </c>
      <c r="C41" s="29">
        <v>12665</v>
      </c>
      <c r="D41" s="29"/>
      <c r="E41" s="29">
        <v>15584</v>
      </c>
      <c r="F41" s="29"/>
      <c r="G41" s="29">
        <v>953</v>
      </c>
      <c r="H41" s="29"/>
      <c r="I41" s="29">
        <v>454</v>
      </c>
      <c r="J41" s="29"/>
      <c r="K41" s="29">
        <v>456</v>
      </c>
      <c r="L41" s="29"/>
      <c r="M41" s="29">
        <v>81</v>
      </c>
      <c r="N41" s="2"/>
      <c r="O41" s="2">
        <v>11</v>
      </c>
      <c r="P41" s="2"/>
      <c r="Q41" s="12">
        <v>77</v>
      </c>
      <c r="R41" s="12"/>
      <c r="S41" s="12">
        <v>1</v>
      </c>
      <c r="T41" s="12"/>
      <c r="U41" s="12">
        <v>2</v>
      </c>
      <c r="V41" s="12"/>
      <c r="W41" s="13">
        <v>0</v>
      </c>
      <c r="X41" s="12"/>
      <c r="Y41" s="12">
        <v>3</v>
      </c>
      <c r="Z41" s="12"/>
      <c r="AA41" s="13">
        <v>0</v>
      </c>
      <c r="AB41" s="12">
        <v>175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.75">
      <c r="A42" s="24" t="s">
        <v>36</v>
      </c>
      <c r="B42" s="29">
        <v>344860</v>
      </c>
      <c r="C42" s="29">
        <v>168088</v>
      </c>
      <c r="D42" s="29"/>
      <c r="E42" s="29">
        <v>153374</v>
      </c>
      <c r="F42" s="29"/>
      <c r="G42" s="29">
        <v>10171</v>
      </c>
      <c r="H42" s="29"/>
      <c r="I42" s="29">
        <v>4302</v>
      </c>
      <c r="J42" s="29"/>
      <c r="K42" s="29">
        <v>5409</v>
      </c>
      <c r="L42" s="29"/>
      <c r="M42" s="29">
        <v>761</v>
      </c>
      <c r="N42" s="2"/>
      <c r="O42" s="2">
        <v>75</v>
      </c>
      <c r="P42" s="2"/>
      <c r="Q42" s="12">
        <v>801</v>
      </c>
      <c r="R42" s="12"/>
      <c r="S42" s="13">
        <v>0</v>
      </c>
      <c r="T42" s="12"/>
      <c r="U42" s="13">
        <v>0</v>
      </c>
      <c r="V42" s="12"/>
      <c r="W42" s="13">
        <v>0</v>
      </c>
      <c r="X42" s="12"/>
      <c r="Y42" s="13">
        <v>0</v>
      </c>
      <c r="Z42" s="12"/>
      <c r="AA42" s="13">
        <v>0</v>
      </c>
      <c r="AB42" s="12">
        <v>1879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5.75">
      <c r="A43" s="24" t="s">
        <v>37</v>
      </c>
      <c r="B43" s="29">
        <v>21430</v>
      </c>
      <c r="C43" s="29">
        <v>9175</v>
      </c>
      <c r="D43" s="29"/>
      <c r="E43" s="29">
        <v>10763</v>
      </c>
      <c r="F43" s="29"/>
      <c r="G43" s="29">
        <v>575</v>
      </c>
      <c r="H43" s="29"/>
      <c r="I43" s="29">
        <v>347</v>
      </c>
      <c r="J43" s="29"/>
      <c r="K43" s="29">
        <v>274</v>
      </c>
      <c r="L43" s="29"/>
      <c r="M43" s="29">
        <v>48</v>
      </c>
      <c r="N43" s="2"/>
      <c r="O43" s="2">
        <v>5</v>
      </c>
      <c r="P43" s="2"/>
      <c r="Q43" s="12">
        <v>34</v>
      </c>
      <c r="R43" s="12"/>
      <c r="S43" s="13">
        <v>0</v>
      </c>
      <c r="T43" s="12"/>
      <c r="U43" s="13">
        <v>0</v>
      </c>
      <c r="V43" s="12"/>
      <c r="W43" s="13">
        <v>0</v>
      </c>
      <c r="X43" s="12"/>
      <c r="Y43" s="13">
        <v>0</v>
      </c>
      <c r="Z43" s="12"/>
      <c r="AA43" s="13">
        <v>0</v>
      </c>
      <c r="AB43" s="12">
        <v>209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5.75">
      <c r="A44" s="24" t="s">
        <v>38</v>
      </c>
      <c r="B44" s="29">
        <v>624285</v>
      </c>
      <c r="C44" s="29">
        <v>317283</v>
      </c>
      <c r="D44" s="29"/>
      <c r="E44" s="29">
        <v>273502</v>
      </c>
      <c r="F44" s="29"/>
      <c r="G44" s="29">
        <v>14853</v>
      </c>
      <c r="H44" s="29"/>
      <c r="I44" s="29">
        <v>5219</v>
      </c>
      <c r="J44" s="29"/>
      <c r="K44" s="29">
        <v>5787</v>
      </c>
      <c r="L44" s="29"/>
      <c r="M44" s="29">
        <v>816</v>
      </c>
      <c r="N44" s="2"/>
      <c r="O44" s="2">
        <v>147</v>
      </c>
      <c r="P44" s="2"/>
      <c r="Q44" s="12">
        <v>729</v>
      </c>
      <c r="R44" s="12"/>
      <c r="S44" s="12">
        <v>1</v>
      </c>
      <c r="T44" s="12"/>
      <c r="U44" s="13">
        <v>0</v>
      </c>
      <c r="V44" s="12"/>
      <c r="W44" s="13">
        <v>0</v>
      </c>
      <c r="X44" s="12"/>
      <c r="Y44" s="12">
        <v>6</v>
      </c>
      <c r="Z44" s="12"/>
      <c r="AA44" s="13">
        <v>0</v>
      </c>
      <c r="AB44" s="12">
        <v>5942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5.75">
      <c r="A45" s="24" t="s">
        <v>39</v>
      </c>
      <c r="B45" s="29">
        <v>97160</v>
      </c>
      <c r="C45" s="29">
        <v>45644</v>
      </c>
      <c r="D45" s="29"/>
      <c r="E45" s="29">
        <v>44525</v>
      </c>
      <c r="F45" s="29"/>
      <c r="G45" s="29">
        <v>2586</v>
      </c>
      <c r="H45" s="29"/>
      <c r="I45" s="29">
        <v>1472</v>
      </c>
      <c r="J45" s="29"/>
      <c r="K45" s="29">
        <v>1958</v>
      </c>
      <c r="L45" s="29"/>
      <c r="M45" s="29">
        <v>213</v>
      </c>
      <c r="N45" s="2"/>
      <c r="O45" s="2">
        <v>24</v>
      </c>
      <c r="P45" s="2"/>
      <c r="Q45" s="12">
        <v>145</v>
      </c>
      <c r="R45" s="12"/>
      <c r="S45" s="12">
        <v>1</v>
      </c>
      <c r="T45" s="12"/>
      <c r="U45" s="13">
        <v>0</v>
      </c>
      <c r="V45" s="12"/>
      <c r="W45" s="13">
        <v>0</v>
      </c>
      <c r="X45" s="12"/>
      <c r="Y45" s="12">
        <v>12</v>
      </c>
      <c r="Z45" s="12"/>
      <c r="AA45" s="13">
        <v>0</v>
      </c>
      <c r="AB45" s="12">
        <v>580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5.75">
      <c r="A46" s="24" t="s">
        <v>40</v>
      </c>
      <c r="B46" s="29">
        <v>96237</v>
      </c>
      <c r="C46" s="29">
        <v>39658</v>
      </c>
      <c r="D46" s="29"/>
      <c r="E46" s="29">
        <v>49569</v>
      </c>
      <c r="F46" s="29"/>
      <c r="G46" s="29">
        <v>2823</v>
      </c>
      <c r="H46" s="29"/>
      <c r="I46" s="29">
        <v>1749</v>
      </c>
      <c r="J46" s="29"/>
      <c r="K46" s="29">
        <v>1134</v>
      </c>
      <c r="L46" s="29"/>
      <c r="M46" s="29">
        <v>236</v>
      </c>
      <c r="N46" s="2"/>
      <c r="O46" s="2">
        <v>33</v>
      </c>
      <c r="P46" s="2"/>
      <c r="Q46" s="12">
        <v>167</v>
      </c>
      <c r="R46" s="12"/>
      <c r="S46" s="13">
        <v>0</v>
      </c>
      <c r="T46" s="12"/>
      <c r="U46" s="13">
        <v>0</v>
      </c>
      <c r="V46" s="12"/>
      <c r="W46" s="13">
        <v>0</v>
      </c>
      <c r="X46" s="12"/>
      <c r="Y46" s="13">
        <v>0</v>
      </c>
      <c r="Z46" s="12"/>
      <c r="AA46" s="13">
        <v>0</v>
      </c>
      <c r="AB46" s="12">
        <v>868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5.75">
      <c r="A47" s="24" t="s">
        <v>41</v>
      </c>
      <c r="B47" s="29">
        <v>215888</v>
      </c>
      <c r="C47" s="29">
        <v>112618</v>
      </c>
      <c r="D47" s="29"/>
      <c r="E47" s="29">
        <v>88123</v>
      </c>
      <c r="F47" s="29"/>
      <c r="G47" s="29">
        <v>5883</v>
      </c>
      <c r="H47" s="29"/>
      <c r="I47" s="29">
        <v>3027</v>
      </c>
      <c r="J47" s="29"/>
      <c r="K47" s="29">
        <v>3763</v>
      </c>
      <c r="L47" s="29"/>
      <c r="M47" s="29">
        <v>636</v>
      </c>
      <c r="N47" s="2"/>
      <c r="O47" s="2">
        <v>72</v>
      </c>
      <c r="P47" s="2"/>
      <c r="Q47" s="12">
        <v>467</v>
      </c>
      <c r="R47" s="12"/>
      <c r="S47" s="13">
        <v>0</v>
      </c>
      <c r="T47" s="12"/>
      <c r="U47" s="13">
        <v>0</v>
      </c>
      <c r="V47" s="12"/>
      <c r="W47" s="13">
        <v>0</v>
      </c>
      <c r="X47" s="12"/>
      <c r="Y47" s="13">
        <v>0</v>
      </c>
      <c r="Z47" s="12"/>
      <c r="AA47" s="13">
        <v>0</v>
      </c>
      <c r="AB47" s="12">
        <v>1299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5.75">
      <c r="A48" s="24" t="s">
        <v>42</v>
      </c>
      <c r="B48" s="29">
        <v>50399</v>
      </c>
      <c r="C48" s="29">
        <v>20503</v>
      </c>
      <c r="D48" s="29"/>
      <c r="E48" s="29">
        <v>26611</v>
      </c>
      <c r="F48" s="29"/>
      <c r="G48" s="29">
        <v>1388</v>
      </c>
      <c r="H48" s="29"/>
      <c r="I48" s="29">
        <v>692</v>
      </c>
      <c r="J48" s="29"/>
      <c r="K48" s="29">
        <v>663</v>
      </c>
      <c r="L48" s="29"/>
      <c r="M48" s="29">
        <v>105</v>
      </c>
      <c r="N48" s="2"/>
      <c r="O48" s="2">
        <v>11</v>
      </c>
      <c r="P48" s="2"/>
      <c r="Q48" s="12">
        <v>129</v>
      </c>
      <c r="R48" s="12"/>
      <c r="S48" s="13">
        <v>0</v>
      </c>
      <c r="T48" s="12"/>
      <c r="U48" s="13">
        <v>0</v>
      </c>
      <c r="V48" s="12"/>
      <c r="W48" s="13">
        <v>0</v>
      </c>
      <c r="X48" s="12"/>
      <c r="Y48" s="13">
        <v>0</v>
      </c>
      <c r="Z48" s="12"/>
      <c r="AA48" s="13">
        <v>0</v>
      </c>
      <c r="AB48" s="12">
        <v>297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5.75">
      <c r="A49" s="24" t="s">
        <v>43</v>
      </c>
      <c r="B49" s="29">
        <v>145718</v>
      </c>
      <c r="C49" s="29">
        <v>61642</v>
      </c>
      <c r="D49" s="29"/>
      <c r="E49" s="29">
        <v>75010</v>
      </c>
      <c r="F49" s="29"/>
      <c r="G49" s="29">
        <v>4079</v>
      </c>
      <c r="H49" s="29"/>
      <c r="I49" s="29">
        <v>1624</v>
      </c>
      <c r="J49" s="29"/>
      <c r="K49" s="29">
        <v>1752</v>
      </c>
      <c r="L49" s="29"/>
      <c r="M49" s="29">
        <v>314</v>
      </c>
      <c r="N49" s="2"/>
      <c r="O49" s="2">
        <v>41</v>
      </c>
      <c r="P49" s="2"/>
      <c r="Q49" s="12">
        <v>205</v>
      </c>
      <c r="R49" s="12"/>
      <c r="S49" s="12">
        <v>1</v>
      </c>
      <c r="T49" s="12"/>
      <c r="U49" s="13">
        <v>0</v>
      </c>
      <c r="V49" s="12"/>
      <c r="W49" s="13">
        <v>0</v>
      </c>
      <c r="X49" s="12"/>
      <c r="Y49" s="12">
        <v>5</v>
      </c>
      <c r="Z49" s="12"/>
      <c r="AA49" s="13">
        <v>0</v>
      </c>
      <c r="AB49" s="12">
        <v>1045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5.75">
      <c r="A50" s="24" t="s">
        <v>44</v>
      </c>
      <c r="B50" s="29">
        <v>16668</v>
      </c>
      <c r="C50" s="29">
        <v>5734</v>
      </c>
      <c r="D50" s="29"/>
      <c r="E50" s="29">
        <v>9796</v>
      </c>
      <c r="F50" s="29"/>
      <c r="G50" s="29">
        <v>521</v>
      </c>
      <c r="H50" s="29"/>
      <c r="I50" s="29">
        <v>225</v>
      </c>
      <c r="J50" s="29"/>
      <c r="K50" s="29">
        <v>225</v>
      </c>
      <c r="L50" s="29"/>
      <c r="M50" s="29">
        <v>34</v>
      </c>
      <c r="N50" s="2"/>
      <c r="O50" s="2">
        <v>6</v>
      </c>
      <c r="P50" s="2"/>
      <c r="Q50" s="12">
        <v>32</v>
      </c>
      <c r="R50" s="12"/>
      <c r="S50" s="13">
        <v>0</v>
      </c>
      <c r="T50" s="12"/>
      <c r="U50" s="13">
        <v>0</v>
      </c>
      <c r="V50" s="12"/>
      <c r="W50" s="13">
        <v>0</v>
      </c>
      <c r="X50" s="12"/>
      <c r="Y50" s="13">
        <v>0</v>
      </c>
      <c r="Z50" s="12"/>
      <c r="AA50" s="13">
        <v>0</v>
      </c>
      <c r="AB50" s="12">
        <v>95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5.75">
      <c r="A51" s="24" t="s">
        <v>45</v>
      </c>
      <c r="B51" s="29">
        <v>51853</v>
      </c>
      <c r="C51" s="29">
        <v>23261</v>
      </c>
      <c r="D51" s="29"/>
      <c r="E51" s="29">
        <v>24675</v>
      </c>
      <c r="F51" s="29"/>
      <c r="G51" s="29">
        <v>1650</v>
      </c>
      <c r="H51" s="29"/>
      <c r="I51" s="29">
        <v>905</v>
      </c>
      <c r="J51" s="29"/>
      <c r="K51" s="29">
        <v>872</v>
      </c>
      <c r="L51" s="29"/>
      <c r="M51" s="29">
        <v>125</v>
      </c>
      <c r="N51" s="2"/>
      <c r="O51" s="2">
        <v>13</v>
      </c>
      <c r="P51" s="2"/>
      <c r="Q51" s="12">
        <v>101</v>
      </c>
      <c r="R51" s="12"/>
      <c r="S51" s="12">
        <v>3</v>
      </c>
      <c r="T51" s="12"/>
      <c r="U51" s="13">
        <v>0</v>
      </c>
      <c r="V51" s="12"/>
      <c r="W51" s="13">
        <v>0</v>
      </c>
      <c r="X51" s="12"/>
      <c r="Y51" s="12">
        <v>2</v>
      </c>
      <c r="Z51" s="12"/>
      <c r="AA51" s="13">
        <v>0</v>
      </c>
      <c r="AB51" s="12">
        <v>246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5.75">
      <c r="A52" s="24" t="s">
        <v>46</v>
      </c>
      <c r="B52" s="29">
        <v>26882</v>
      </c>
      <c r="C52" s="29">
        <v>12402</v>
      </c>
      <c r="D52" s="29"/>
      <c r="E52" s="29">
        <v>12768</v>
      </c>
      <c r="F52" s="29"/>
      <c r="G52" s="29">
        <v>574</v>
      </c>
      <c r="H52" s="29"/>
      <c r="I52" s="29">
        <v>439</v>
      </c>
      <c r="J52" s="29"/>
      <c r="K52" s="29">
        <v>321</v>
      </c>
      <c r="L52" s="29"/>
      <c r="M52" s="29">
        <v>78</v>
      </c>
      <c r="N52" s="2"/>
      <c r="O52" s="2">
        <v>8</v>
      </c>
      <c r="P52" s="2"/>
      <c r="Q52" s="12">
        <v>60</v>
      </c>
      <c r="R52" s="12"/>
      <c r="S52" s="12">
        <v>1</v>
      </c>
      <c r="T52" s="12"/>
      <c r="U52" s="13">
        <v>0</v>
      </c>
      <c r="V52" s="12"/>
      <c r="W52" s="13">
        <v>0</v>
      </c>
      <c r="X52" s="12"/>
      <c r="Y52" s="12">
        <v>1</v>
      </c>
      <c r="Z52" s="12"/>
      <c r="AA52" s="13">
        <v>0</v>
      </c>
      <c r="AB52" s="12">
        <v>230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5.75">
      <c r="A53" s="24" t="s">
        <v>47</v>
      </c>
      <c r="B53" s="29">
        <v>46729</v>
      </c>
      <c r="C53" s="29">
        <v>18892</v>
      </c>
      <c r="D53" s="29"/>
      <c r="E53" s="29">
        <v>24397</v>
      </c>
      <c r="F53" s="29"/>
      <c r="G53" s="29">
        <v>1959</v>
      </c>
      <c r="H53" s="29"/>
      <c r="I53" s="29">
        <v>450</v>
      </c>
      <c r="J53" s="29"/>
      <c r="K53" s="29">
        <v>683</v>
      </c>
      <c r="L53" s="29"/>
      <c r="M53" s="29">
        <v>91</v>
      </c>
      <c r="N53" s="2"/>
      <c r="O53" s="2">
        <v>86</v>
      </c>
      <c r="P53" s="2"/>
      <c r="Q53" s="12">
        <v>5</v>
      </c>
      <c r="R53" s="12"/>
      <c r="S53" s="13">
        <v>0</v>
      </c>
      <c r="T53" s="12"/>
      <c r="U53" s="13">
        <v>0</v>
      </c>
      <c r="V53" s="12"/>
      <c r="W53" s="13">
        <v>0</v>
      </c>
      <c r="X53" s="12"/>
      <c r="Y53" s="13">
        <v>0</v>
      </c>
      <c r="Z53" s="12"/>
      <c r="AA53" s="13">
        <v>0</v>
      </c>
      <c r="AB53" s="12">
        <v>166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5.75">
      <c r="A54" s="24" t="s">
        <v>48</v>
      </c>
      <c r="B54" s="29">
        <v>72983</v>
      </c>
      <c r="C54" s="29">
        <v>34741</v>
      </c>
      <c r="D54" s="29"/>
      <c r="E54" s="29">
        <v>32290</v>
      </c>
      <c r="F54" s="29"/>
      <c r="G54" s="29">
        <v>2444</v>
      </c>
      <c r="H54" s="29"/>
      <c r="I54" s="29">
        <v>1301</v>
      </c>
      <c r="J54" s="29"/>
      <c r="K54" s="29">
        <v>1334</v>
      </c>
      <c r="L54" s="29"/>
      <c r="M54" s="29">
        <v>199</v>
      </c>
      <c r="N54" s="2"/>
      <c r="O54" s="2">
        <v>34</v>
      </c>
      <c r="P54" s="2"/>
      <c r="Q54" s="12">
        <v>160</v>
      </c>
      <c r="R54" s="12"/>
      <c r="S54" s="12">
        <v>1</v>
      </c>
      <c r="T54" s="12"/>
      <c r="U54" s="13">
        <v>0</v>
      </c>
      <c r="V54" s="12"/>
      <c r="W54" s="13">
        <v>0</v>
      </c>
      <c r="X54" s="12"/>
      <c r="Y54" s="12">
        <v>10</v>
      </c>
      <c r="Z54" s="12"/>
      <c r="AA54" s="13">
        <v>0</v>
      </c>
      <c r="AB54" s="12">
        <v>469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5.75">
      <c r="A55" s="24" t="s">
        <v>49</v>
      </c>
      <c r="B55" s="29">
        <v>132786</v>
      </c>
      <c r="C55" s="29">
        <v>62391</v>
      </c>
      <c r="D55" s="29"/>
      <c r="E55" s="29">
        <v>61510</v>
      </c>
      <c r="F55" s="29"/>
      <c r="G55" s="29">
        <v>3620</v>
      </c>
      <c r="H55" s="29"/>
      <c r="I55" s="29">
        <v>1549</v>
      </c>
      <c r="J55" s="29"/>
      <c r="K55" s="29">
        <v>1800</v>
      </c>
      <c r="L55" s="29"/>
      <c r="M55" s="29">
        <v>168</v>
      </c>
      <c r="N55" s="2"/>
      <c r="O55" s="2">
        <v>28</v>
      </c>
      <c r="P55" s="2"/>
      <c r="Q55" s="12">
        <v>159</v>
      </c>
      <c r="R55" s="12"/>
      <c r="S55" s="12">
        <v>3</v>
      </c>
      <c r="T55" s="12"/>
      <c r="U55" s="13">
        <v>0</v>
      </c>
      <c r="V55" s="12"/>
      <c r="W55" s="12">
        <v>1</v>
      </c>
      <c r="X55" s="12"/>
      <c r="Y55" s="12">
        <v>2</v>
      </c>
      <c r="Z55" s="12"/>
      <c r="AA55" s="13">
        <v>0</v>
      </c>
      <c r="AB55" s="12">
        <v>1555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5.75">
      <c r="A56" s="24" t="s">
        <v>50</v>
      </c>
      <c r="B56" s="29">
        <v>42118</v>
      </c>
      <c r="C56" s="29">
        <v>22173</v>
      </c>
      <c r="D56" s="29"/>
      <c r="E56" s="29">
        <v>17310</v>
      </c>
      <c r="F56" s="29"/>
      <c r="G56" s="29">
        <v>719</v>
      </c>
      <c r="H56" s="29"/>
      <c r="I56" s="29">
        <v>665</v>
      </c>
      <c r="J56" s="29"/>
      <c r="K56" s="29">
        <v>684</v>
      </c>
      <c r="L56" s="29"/>
      <c r="M56" s="29">
        <v>112</v>
      </c>
      <c r="N56" s="2"/>
      <c r="O56" s="2">
        <v>17</v>
      </c>
      <c r="P56" s="2"/>
      <c r="Q56" s="12">
        <v>75</v>
      </c>
      <c r="R56" s="12"/>
      <c r="S56" s="13">
        <v>0</v>
      </c>
      <c r="T56" s="12"/>
      <c r="U56" s="13">
        <v>0</v>
      </c>
      <c r="V56" s="12"/>
      <c r="W56" s="13">
        <v>0</v>
      </c>
      <c r="X56" s="12"/>
      <c r="Y56" s="13">
        <v>0</v>
      </c>
      <c r="Z56" s="12"/>
      <c r="AA56" s="13">
        <v>0</v>
      </c>
      <c r="AB56" s="12">
        <v>363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5.75">
      <c r="A57" s="24" t="s">
        <v>51</v>
      </c>
      <c r="B57" s="29">
        <v>107290</v>
      </c>
      <c r="C57" s="29">
        <v>47367</v>
      </c>
      <c r="D57" s="29"/>
      <c r="E57" s="29">
        <v>53709</v>
      </c>
      <c r="F57" s="29"/>
      <c r="G57" s="29">
        <v>2449</v>
      </c>
      <c r="H57" s="29"/>
      <c r="I57" s="29">
        <v>1465</v>
      </c>
      <c r="J57" s="29"/>
      <c r="K57" s="29">
        <v>1363</v>
      </c>
      <c r="L57" s="29"/>
      <c r="M57" s="29">
        <v>252</v>
      </c>
      <c r="N57" s="2"/>
      <c r="O57" s="2">
        <v>26</v>
      </c>
      <c r="P57" s="2"/>
      <c r="Q57" s="12">
        <v>240</v>
      </c>
      <c r="R57" s="12"/>
      <c r="S57" s="12">
        <v>1</v>
      </c>
      <c r="T57" s="12"/>
      <c r="U57" s="13">
        <v>0</v>
      </c>
      <c r="V57" s="12"/>
      <c r="W57" s="13">
        <v>0</v>
      </c>
      <c r="X57" s="12"/>
      <c r="Y57" s="12">
        <v>1</v>
      </c>
      <c r="Z57" s="12"/>
      <c r="AA57" s="13">
        <v>0</v>
      </c>
      <c r="AB57" s="12">
        <v>417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5.75">
      <c r="A58" s="24" t="s">
        <v>52</v>
      </c>
      <c r="B58" s="29">
        <v>70344</v>
      </c>
      <c r="C58" s="29">
        <v>34762</v>
      </c>
      <c r="D58" s="29"/>
      <c r="E58" s="29">
        <v>30002</v>
      </c>
      <c r="F58" s="29"/>
      <c r="G58" s="29">
        <v>2064</v>
      </c>
      <c r="H58" s="29"/>
      <c r="I58" s="29">
        <v>1017</v>
      </c>
      <c r="J58" s="29"/>
      <c r="K58" s="29">
        <v>1209</v>
      </c>
      <c r="L58" s="29"/>
      <c r="M58" s="29">
        <v>187</v>
      </c>
      <c r="N58" s="2"/>
      <c r="O58" s="2">
        <v>29</v>
      </c>
      <c r="P58" s="2"/>
      <c r="Q58" s="12">
        <v>186</v>
      </c>
      <c r="R58" s="12"/>
      <c r="S58" s="12">
        <v>1</v>
      </c>
      <c r="T58" s="12"/>
      <c r="U58" s="13">
        <v>0</v>
      </c>
      <c r="V58" s="12"/>
      <c r="W58" s="13">
        <v>0</v>
      </c>
      <c r="X58" s="12"/>
      <c r="Y58" s="12">
        <v>12</v>
      </c>
      <c r="Z58" s="12"/>
      <c r="AA58" s="13">
        <v>0</v>
      </c>
      <c r="AB58" s="12">
        <v>875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5.75">
      <c r="A59" s="24" t="s">
        <v>53</v>
      </c>
      <c r="B59" s="29">
        <v>14684</v>
      </c>
      <c r="C59" s="29">
        <v>5455</v>
      </c>
      <c r="D59" s="29"/>
      <c r="E59" s="29">
        <v>8148</v>
      </c>
      <c r="F59" s="29"/>
      <c r="G59" s="29">
        <v>443</v>
      </c>
      <c r="H59" s="29"/>
      <c r="I59" s="29">
        <v>261</v>
      </c>
      <c r="J59" s="29"/>
      <c r="K59" s="29">
        <v>175</v>
      </c>
      <c r="L59" s="29"/>
      <c r="M59" s="29">
        <v>34</v>
      </c>
      <c r="N59" s="2"/>
      <c r="O59" s="2">
        <v>7</v>
      </c>
      <c r="P59" s="2"/>
      <c r="Q59" s="12">
        <v>34</v>
      </c>
      <c r="R59" s="12"/>
      <c r="S59" s="13">
        <v>0</v>
      </c>
      <c r="T59" s="12"/>
      <c r="U59" s="13">
        <v>0</v>
      </c>
      <c r="V59" s="12"/>
      <c r="W59" s="13">
        <v>0</v>
      </c>
      <c r="X59" s="12"/>
      <c r="Y59" s="13">
        <v>0</v>
      </c>
      <c r="Z59" s="12"/>
      <c r="AA59" s="13">
        <v>0</v>
      </c>
      <c r="AB59" s="12">
        <v>127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5.75">
      <c r="A60" s="24" t="s">
        <v>54</v>
      </c>
      <c r="B60" s="29">
        <v>8656</v>
      </c>
      <c r="C60" s="29">
        <v>3290</v>
      </c>
      <c r="D60" s="29"/>
      <c r="E60" s="29">
        <v>4727</v>
      </c>
      <c r="F60" s="29"/>
      <c r="G60" s="29">
        <v>233</v>
      </c>
      <c r="H60" s="29"/>
      <c r="I60" s="29">
        <v>142</v>
      </c>
      <c r="J60" s="29"/>
      <c r="K60" s="29">
        <v>155</v>
      </c>
      <c r="L60" s="29"/>
      <c r="M60" s="29">
        <v>26</v>
      </c>
      <c r="N60" s="2"/>
      <c r="O60" s="2">
        <v>1</v>
      </c>
      <c r="P60" s="2"/>
      <c r="Q60" s="12">
        <v>16</v>
      </c>
      <c r="R60" s="12"/>
      <c r="S60" s="13">
        <v>0</v>
      </c>
      <c r="T60" s="12"/>
      <c r="U60" s="13">
        <v>0</v>
      </c>
      <c r="V60" s="12"/>
      <c r="W60" s="13">
        <v>0</v>
      </c>
      <c r="X60" s="12"/>
      <c r="Y60" s="13">
        <v>0</v>
      </c>
      <c r="Z60" s="12"/>
      <c r="AA60" s="13">
        <v>0</v>
      </c>
      <c r="AB60" s="12">
        <v>66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5.75">
      <c r="A61" s="24" t="s">
        <v>55</v>
      </c>
      <c r="B61" s="29">
        <v>15433</v>
      </c>
      <c r="C61" s="29">
        <v>6771</v>
      </c>
      <c r="D61" s="29"/>
      <c r="E61" s="29">
        <v>7603</v>
      </c>
      <c r="F61" s="29"/>
      <c r="G61" s="29">
        <v>378</v>
      </c>
      <c r="H61" s="29"/>
      <c r="I61" s="29">
        <v>277</v>
      </c>
      <c r="J61" s="29"/>
      <c r="K61" s="29">
        <v>208</v>
      </c>
      <c r="L61" s="29"/>
      <c r="M61" s="29">
        <v>42</v>
      </c>
      <c r="N61" s="2"/>
      <c r="O61" s="2">
        <v>4</v>
      </c>
      <c r="P61" s="2"/>
      <c r="Q61" s="12">
        <v>40</v>
      </c>
      <c r="R61" s="12"/>
      <c r="S61" s="13">
        <v>0</v>
      </c>
      <c r="T61" s="12"/>
      <c r="U61" s="13">
        <v>0</v>
      </c>
      <c r="V61" s="12"/>
      <c r="W61" s="13">
        <v>0</v>
      </c>
      <c r="X61" s="12"/>
      <c r="Y61" s="12">
        <v>2</v>
      </c>
      <c r="Z61" s="12"/>
      <c r="AA61" s="13">
        <v>0</v>
      </c>
      <c r="AB61" s="12">
        <v>108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5.75">
      <c r="A62" s="24" t="s">
        <v>56</v>
      </c>
      <c r="B62" s="29">
        <v>42686</v>
      </c>
      <c r="C62" s="29">
        <v>14090</v>
      </c>
      <c r="D62" s="29"/>
      <c r="E62" s="29">
        <v>26066</v>
      </c>
      <c r="F62" s="29"/>
      <c r="G62" s="29">
        <v>914</v>
      </c>
      <c r="H62" s="29"/>
      <c r="I62" s="29">
        <v>600</v>
      </c>
      <c r="J62" s="29"/>
      <c r="K62" s="29">
        <v>433</v>
      </c>
      <c r="L62" s="29"/>
      <c r="M62" s="29">
        <v>93</v>
      </c>
      <c r="N62" s="2"/>
      <c r="O62" s="2">
        <v>11</v>
      </c>
      <c r="P62" s="2"/>
      <c r="Q62" s="12">
        <v>66</v>
      </c>
      <c r="R62" s="12"/>
      <c r="S62" s="12">
        <v>5</v>
      </c>
      <c r="T62" s="12"/>
      <c r="U62" s="13">
        <v>0</v>
      </c>
      <c r="V62" s="12"/>
      <c r="W62" s="13">
        <v>0</v>
      </c>
      <c r="X62" s="12"/>
      <c r="Y62" s="12">
        <v>6</v>
      </c>
      <c r="Z62" s="12"/>
      <c r="AA62" s="13">
        <v>0</v>
      </c>
      <c r="AB62" s="12">
        <v>402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5.75">
      <c r="A63" s="24" t="s">
        <v>57</v>
      </c>
      <c r="B63" s="29">
        <v>642252</v>
      </c>
      <c r="C63" s="29">
        <v>307011</v>
      </c>
      <c r="D63" s="29"/>
      <c r="E63" s="29">
        <v>292186</v>
      </c>
      <c r="F63" s="29"/>
      <c r="G63" s="29">
        <v>17763</v>
      </c>
      <c r="H63" s="29"/>
      <c r="I63" s="29">
        <v>10787</v>
      </c>
      <c r="J63" s="29"/>
      <c r="K63" s="29">
        <v>8898</v>
      </c>
      <c r="L63" s="29"/>
      <c r="M63" s="29">
        <v>1016</v>
      </c>
      <c r="N63" s="2"/>
      <c r="O63" s="2">
        <v>148</v>
      </c>
      <c r="P63" s="2"/>
      <c r="Q63" s="12">
        <v>852</v>
      </c>
      <c r="R63" s="12"/>
      <c r="S63" s="12">
        <v>16</v>
      </c>
      <c r="T63" s="12"/>
      <c r="U63" s="12">
        <v>2</v>
      </c>
      <c r="V63" s="12"/>
      <c r="W63" s="13">
        <v>0</v>
      </c>
      <c r="X63" s="12"/>
      <c r="Y63" s="12">
        <v>33</v>
      </c>
      <c r="Z63" s="12"/>
      <c r="AA63" s="13">
        <v>0</v>
      </c>
      <c r="AB63" s="12">
        <v>3540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5.75">
      <c r="A64" s="24" t="s">
        <v>58</v>
      </c>
      <c r="B64" s="29">
        <v>31292</v>
      </c>
      <c r="C64" s="29">
        <v>14447</v>
      </c>
      <c r="D64" s="29"/>
      <c r="E64" s="29">
        <v>14398</v>
      </c>
      <c r="F64" s="29"/>
      <c r="G64" s="29">
        <v>921</v>
      </c>
      <c r="H64" s="29"/>
      <c r="I64" s="29">
        <v>445</v>
      </c>
      <c r="J64" s="29"/>
      <c r="K64" s="29">
        <v>587</v>
      </c>
      <c r="L64" s="29"/>
      <c r="M64" s="29">
        <v>111</v>
      </c>
      <c r="N64" s="2"/>
      <c r="O64" s="2">
        <v>10</v>
      </c>
      <c r="P64" s="2"/>
      <c r="Q64" s="12">
        <v>45</v>
      </c>
      <c r="R64" s="12"/>
      <c r="S64" s="13">
        <v>0</v>
      </c>
      <c r="T64" s="12"/>
      <c r="U64" s="13">
        <v>0</v>
      </c>
      <c r="V64" s="12"/>
      <c r="W64" s="12">
        <v>1</v>
      </c>
      <c r="X64" s="12"/>
      <c r="Y64" s="12">
        <v>1</v>
      </c>
      <c r="Z64" s="12"/>
      <c r="AA64" s="13">
        <v>0</v>
      </c>
      <c r="AB64" s="12">
        <v>326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5.75">
      <c r="A65" s="24" t="s">
        <v>59</v>
      </c>
      <c r="B65" s="29">
        <v>24001</v>
      </c>
      <c r="C65" s="29">
        <v>9415</v>
      </c>
      <c r="D65" s="29"/>
      <c r="E65" s="29">
        <v>13343</v>
      </c>
      <c r="F65" s="29"/>
      <c r="G65" s="29">
        <v>419</v>
      </c>
      <c r="H65" s="29"/>
      <c r="I65" s="29">
        <v>337</v>
      </c>
      <c r="J65" s="29"/>
      <c r="K65" s="29">
        <v>279</v>
      </c>
      <c r="L65" s="29"/>
      <c r="M65" s="29">
        <v>52</v>
      </c>
      <c r="N65" s="2"/>
      <c r="O65" s="2">
        <v>4</v>
      </c>
      <c r="P65" s="2"/>
      <c r="Q65" s="12">
        <v>50</v>
      </c>
      <c r="R65" s="12"/>
      <c r="S65" s="12">
        <v>1</v>
      </c>
      <c r="T65" s="12"/>
      <c r="U65" s="13">
        <v>0</v>
      </c>
      <c r="V65" s="12"/>
      <c r="W65" s="13">
        <v>0</v>
      </c>
      <c r="X65" s="12"/>
      <c r="Y65" s="12">
        <v>2</v>
      </c>
      <c r="Z65" s="12"/>
      <c r="AA65" s="13">
        <v>0</v>
      </c>
      <c r="AB65" s="12">
        <v>99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5.75">
      <c r="A66" s="24" t="s">
        <v>60</v>
      </c>
      <c r="B66" s="29">
        <v>42692</v>
      </c>
      <c r="C66" s="29">
        <v>25659</v>
      </c>
      <c r="D66" s="29"/>
      <c r="E66" s="29">
        <v>13539</v>
      </c>
      <c r="F66" s="29"/>
      <c r="G66" s="29">
        <v>455</v>
      </c>
      <c r="H66" s="29"/>
      <c r="I66" s="29">
        <v>680</v>
      </c>
      <c r="J66" s="29"/>
      <c r="K66" s="29">
        <v>1570</v>
      </c>
      <c r="L66" s="29"/>
      <c r="M66" s="29">
        <v>260</v>
      </c>
      <c r="N66" s="2"/>
      <c r="O66" s="2">
        <v>25</v>
      </c>
      <c r="P66" s="2"/>
      <c r="Q66" s="12">
        <v>214</v>
      </c>
      <c r="R66" s="12"/>
      <c r="S66" s="13">
        <v>0</v>
      </c>
      <c r="T66" s="12"/>
      <c r="U66" s="13">
        <v>0</v>
      </c>
      <c r="V66" s="12"/>
      <c r="W66" s="13">
        <v>0</v>
      </c>
      <c r="X66" s="12"/>
      <c r="Y66" s="13">
        <v>0</v>
      </c>
      <c r="Z66" s="12"/>
      <c r="AA66" s="13">
        <v>0</v>
      </c>
      <c r="AB66" s="12">
        <v>290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5.75">
      <c r="A67" s="24" t="s">
        <v>61</v>
      </c>
      <c r="B67" s="29">
        <v>88177</v>
      </c>
      <c r="C67" s="29">
        <v>45530</v>
      </c>
      <c r="D67" s="29"/>
      <c r="E67" s="29">
        <v>35234</v>
      </c>
      <c r="F67" s="29"/>
      <c r="G67" s="29">
        <v>2587</v>
      </c>
      <c r="H67" s="29"/>
      <c r="I67" s="29">
        <v>1582</v>
      </c>
      <c r="J67" s="29"/>
      <c r="K67" s="29">
        <v>2072</v>
      </c>
      <c r="L67" s="29"/>
      <c r="M67" s="29">
        <v>441</v>
      </c>
      <c r="N67" s="2"/>
      <c r="O67" s="2">
        <v>34</v>
      </c>
      <c r="P67" s="2"/>
      <c r="Q67" s="12">
        <v>222</v>
      </c>
      <c r="R67" s="12"/>
      <c r="S67" s="12">
        <v>7</v>
      </c>
      <c r="T67" s="12"/>
      <c r="U67" s="13">
        <v>0</v>
      </c>
      <c r="V67" s="12"/>
      <c r="W67" s="13">
        <v>0</v>
      </c>
      <c r="X67" s="12"/>
      <c r="Y67" s="12">
        <v>3</v>
      </c>
      <c r="Z67" s="12"/>
      <c r="AA67" s="13">
        <v>0</v>
      </c>
      <c r="AB67" s="12">
        <v>465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5.75">
      <c r="A68" s="24" t="s">
        <v>62</v>
      </c>
      <c r="B68" s="29">
        <v>31283</v>
      </c>
      <c r="C68" s="29">
        <v>13054</v>
      </c>
      <c r="D68" s="29"/>
      <c r="E68" s="29">
        <v>16213</v>
      </c>
      <c r="F68" s="29"/>
      <c r="G68" s="29">
        <v>756</v>
      </c>
      <c r="H68" s="29"/>
      <c r="I68" s="29">
        <v>489</v>
      </c>
      <c r="J68" s="29"/>
      <c r="K68" s="29">
        <v>351</v>
      </c>
      <c r="L68" s="29"/>
      <c r="M68" s="29">
        <v>117</v>
      </c>
      <c r="N68" s="2"/>
      <c r="O68" s="2">
        <v>14</v>
      </c>
      <c r="P68" s="2"/>
      <c r="Q68" s="12">
        <v>64</v>
      </c>
      <c r="R68" s="12"/>
      <c r="S68" s="13">
        <v>0</v>
      </c>
      <c r="T68" s="12"/>
      <c r="U68" s="13">
        <v>0</v>
      </c>
      <c r="V68" s="12"/>
      <c r="W68" s="12">
        <v>1</v>
      </c>
      <c r="X68" s="12"/>
      <c r="Y68" s="13">
        <v>0</v>
      </c>
      <c r="Z68" s="12"/>
      <c r="AA68" s="13">
        <v>0</v>
      </c>
      <c r="AB68" s="12">
        <v>224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5.75">
      <c r="A69" s="24" t="s">
        <v>63</v>
      </c>
      <c r="B69" s="29">
        <v>25223</v>
      </c>
      <c r="C69" s="29">
        <v>10295</v>
      </c>
      <c r="D69" s="29"/>
      <c r="E69" s="29">
        <v>13148</v>
      </c>
      <c r="F69" s="29"/>
      <c r="G69" s="29">
        <v>679</v>
      </c>
      <c r="H69" s="29"/>
      <c r="I69" s="29">
        <v>497</v>
      </c>
      <c r="J69" s="29"/>
      <c r="K69" s="29">
        <v>329</v>
      </c>
      <c r="L69" s="29"/>
      <c r="M69" s="29">
        <v>74</v>
      </c>
      <c r="N69" s="2"/>
      <c r="O69" s="2">
        <v>15</v>
      </c>
      <c r="P69" s="2"/>
      <c r="Q69" s="12">
        <v>65</v>
      </c>
      <c r="R69" s="12"/>
      <c r="S69" s="12">
        <v>1</v>
      </c>
      <c r="T69" s="12"/>
      <c r="U69" s="13">
        <v>0</v>
      </c>
      <c r="V69" s="12"/>
      <c r="W69" s="13">
        <v>0</v>
      </c>
      <c r="X69" s="12"/>
      <c r="Y69" s="13">
        <v>0</v>
      </c>
      <c r="Z69" s="12"/>
      <c r="AA69" s="13">
        <v>0</v>
      </c>
      <c r="AB69" s="12">
        <v>120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5.75">
      <c r="A70" s="24" t="s">
        <v>64</v>
      </c>
      <c r="B70" s="29">
        <v>41423</v>
      </c>
      <c r="C70" s="29">
        <v>15093</v>
      </c>
      <c r="D70" s="29"/>
      <c r="E70" s="29">
        <v>23126</v>
      </c>
      <c r="F70" s="29"/>
      <c r="G70" s="29">
        <v>1583</v>
      </c>
      <c r="H70" s="29"/>
      <c r="I70" s="29">
        <v>576</v>
      </c>
      <c r="J70" s="29"/>
      <c r="K70" s="29">
        <v>616</v>
      </c>
      <c r="L70" s="29"/>
      <c r="M70" s="29">
        <v>97</v>
      </c>
      <c r="N70" s="2"/>
      <c r="O70" s="2">
        <v>11</v>
      </c>
      <c r="P70" s="2"/>
      <c r="Q70" s="12">
        <v>98</v>
      </c>
      <c r="R70" s="12"/>
      <c r="S70" s="13">
        <v>0</v>
      </c>
      <c r="T70" s="12"/>
      <c r="U70" s="13">
        <v>0</v>
      </c>
      <c r="V70" s="12"/>
      <c r="W70" s="13">
        <v>0</v>
      </c>
      <c r="X70" s="12"/>
      <c r="Y70" s="13">
        <v>0</v>
      </c>
      <c r="Z70" s="12"/>
      <c r="AA70" s="13">
        <v>0</v>
      </c>
      <c r="AB70" s="12">
        <v>223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5.75">
      <c r="A71" s="24" t="s">
        <v>65</v>
      </c>
      <c r="B71" s="29">
        <v>398532</v>
      </c>
      <c r="C71" s="29">
        <v>224992</v>
      </c>
      <c r="D71" s="29"/>
      <c r="E71" s="29">
        <v>151261</v>
      </c>
      <c r="F71" s="29"/>
      <c r="G71" s="29">
        <v>8367</v>
      </c>
      <c r="H71" s="29"/>
      <c r="I71" s="29">
        <v>4861</v>
      </c>
      <c r="J71" s="29"/>
      <c r="K71" s="29">
        <v>4857</v>
      </c>
      <c r="L71" s="29"/>
      <c r="M71" s="29">
        <v>672</v>
      </c>
      <c r="N71" s="2"/>
      <c r="O71" s="2">
        <v>111</v>
      </c>
      <c r="P71" s="2"/>
      <c r="Q71" s="12">
        <v>636</v>
      </c>
      <c r="R71" s="12"/>
      <c r="S71" s="12">
        <v>5</v>
      </c>
      <c r="T71" s="12"/>
      <c r="U71" s="13">
        <v>0</v>
      </c>
      <c r="V71" s="12"/>
      <c r="W71" s="12">
        <v>1</v>
      </c>
      <c r="X71" s="12"/>
      <c r="Y71" s="12">
        <v>5</v>
      </c>
      <c r="Z71" s="12"/>
      <c r="AA71" s="12">
        <v>2</v>
      </c>
      <c r="AB71" s="12">
        <v>2762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5.75">
      <c r="A72" s="24" t="s">
        <v>66</v>
      </c>
      <c r="B72" s="29">
        <v>18279</v>
      </c>
      <c r="C72" s="29">
        <v>5894</v>
      </c>
      <c r="D72" s="29"/>
      <c r="E72" s="29">
        <v>11185</v>
      </c>
      <c r="F72" s="29"/>
      <c r="G72" s="29">
        <v>560</v>
      </c>
      <c r="H72" s="29"/>
      <c r="I72" s="29">
        <v>210</v>
      </c>
      <c r="J72" s="29"/>
      <c r="K72" s="29">
        <v>240</v>
      </c>
      <c r="L72" s="29"/>
      <c r="M72" s="29">
        <v>34</v>
      </c>
      <c r="N72" s="2"/>
      <c r="O72" s="2">
        <v>1</v>
      </c>
      <c r="P72" s="2"/>
      <c r="Q72" s="12">
        <v>40</v>
      </c>
      <c r="R72" s="12"/>
      <c r="S72" s="13">
        <v>0</v>
      </c>
      <c r="T72" s="12"/>
      <c r="U72" s="13">
        <v>0</v>
      </c>
      <c r="V72" s="12"/>
      <c r="W72" s="13">
        <v>0</v>
      </c>
      <c r="X72" s="12"/>
      <c r="Y72" s="13">
        <v>0</v>
      </c>
      <c r="Z72" s="12"/>
      <c r="AA72" s="13">
        <v>0</v>
      </c>
      <c r="AB72" s="12">
        <v>115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5.75">
      <c r="A73" s="24" t="s">
        <v>67</v>
      </c>
      <c r="B73" s="29">
        <v>10766</v>
      </c>
      <c r="C73" s="29">
        <v>4062</v>
      </c>
      <c r="D73" s="29"/>
      <c r="E73" s="29">
        <v>6053</v>
      </c>
      <c r="F73" s="29"/>
      <c r="G73" s="29">
        <v>256</v>
      </c>
      <c r="H73" s="29"/>
      <c r="I73" s="29">
        <v>147</v>
      </c>
      <c r="J73" s="29"/>
      <c r="K73" s="29">
        <v>143</v>
      </c>
      <c r="L73" s="29"/>
      <c r="M73" s="29">
        <v>27</v>
      </c>
      <c r="N73" s="2"/>
      <c r="O73" s="5">
        <v>0</v>
      </c>
      <c r="P73" s="2"/>
      <c r="Q73" s="12">
        <v>23</v>
      </c>
      <c r="R73" s="12"/>
      <c r="S73" s="13">
        <v>0</v>
      </c>
      <c r="T73" s="12"/>
      <c r="U73" s="13">
        <v>0</v>
      </c>
      <c r="V73" s="12"/>
      <c r="W73" s="13">
        <v>0</v>
      </c>
      <c r="X73" s="12"/>
      <c r="Y73" s="13">
        <v>0</v>
      </c>
      <c r="Z73" s="12"/>
      <c r="AA73" s="13">
        <v>0</v>
      </c>
      <c r="AB73" s="12">
        <v>55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5.75">
      <c r="A75" s="2" t="s">
        <v>70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5.75">
      <c r="A77" s="42" t="s">
        <v>155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</sheetData>
  <sheetProtection/>
  <hyperlinks>
    <hyperlink ref="A77" r:id="rId1" display="SOURCE: New York State Board of Elections.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8.77734375" style="0" customWidth="1"/>
    <col min="3" max="3" width="9.6640625" style="0" customWidth="1"/>
    <col min="4" max="4" width="1.77734375" style="0" customWidth="1"/>
    <col min="6" max="6" width="1.77734375" style="0" customWidth="1"/>
    <col min="7" max="7" width="9.99609375" style="0" customWidth="1"/>
    <col min="8" max="8" width="1.77734375" style="0" customWidth="1"/>
    <col min="9" max="9" width="10.77734375" style="0" customWidth="1"/>
    <col min="10" max="10" width="1.77734375" style="0" customWidth="1"/>
    <col min="12" max="12" width="1.77734375" style="0" customWidth="1"/>
    <col min="14" max="14" width="1.77734375" style="0" customWidth="1"/>
    <col min="16" max="16" width="1.77734375" style="0" customWidth="1"/>
    <col min="18" max="18" width="1.77734375" style="0" customWidth="1"/>
    <col min="20" max="20" width="1.77734375" style="0" customWidth="1"/>
    <col min="22" max="22" width="1.77734375" style="0" customWidth="1"/>
    <col min="24" max="24" width="1.77734375" style="0" customWidth="1"/>
    <col min="26" max="26" width="1.77734375" style="0" customWidth="1"/>
    <col min="27" max="27" width="10.6640625" style="0" customWidth="1"/>
  </cols>
  <sheetData>
    <row r="1" spans="1:40" ht="20.25">
      <c r="A1" s="30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0.25">
      <c r="A2" s="30" t="s">
        <v>173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29.25">
      <c r="A4" s="39"/>
      <c r="B4" s="40"/>
      <c r="C4" s="41" t="s">
        <v>177</v>
      </c>
      <c r="D4" s="40"/>
      <c r="E4" s="41" t="s">
        <v>159</v>
      </c>
      <c r="F4" s="40"/>
      <c r="G4" s="41" t="s">
        <v>159</v>
      </c>
      <c r="H4" s="40"/>
      <c r="I4" s="41" t="s">
        <v>178</v>
      </c>
      <c r="J4" s="40"/>
      <c r="K4" s="41" t="s">
        <v>177</v>
      </c>
      <c r="L4" s="40"/>
      <c r="M4" s="41" t="s">
        <v>179</v>
      </c>
      <c r="N4" s="20"/>
      <c r="O4" s="41" t="s">
        <v>177</v>
      </c>
      <c r="P4" s="21"/>
      <c r="Q4" s="41" t="s">
        <v>179</v>
      </c>
      <c r="R4" s="21"/>
      <c r="S4" s="22" t="s">
        <v>180</v>
      </c>
      <c r="T4" s="21"/>
      <c r="U4" s="22" t="s">
        <v>181</v>
      </c>
      <c r="V4" s="21"/>
      <c r="W4" s="22" t="s">
        <v>182</v>
      </c>
      <c r="X4" s="21"/>
      <c r="Y4" s="22" t="s">
        <v>183</v>
      </c>
      <c r="Z4" s="21"/>
      <c r="AA4" s="22" t="s">
        <v>184</v>
      </c>
      <c r="AB4" s="2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43.5">
      <c r="A5" s="26" t="s">
        <v>1</v>
      </c>
      <c r="B5" s="18" t="s">
        <v>108</v>
      </c>
      <c r="C5" s="27" t="s">
        <v>68</v>
      </c>
      <c r="D5" s="27"/>
      <c r="E5" s="27" t="s">
        <v>2</v>
      </c>
      <c r="F5" s="27"/>
      <c r="G5" s="27" t="s">
        <v>71</v>
      </c>
      <c r="H5" s="27"/>
      <c r="I5" s="27" t="s">
        <v>137</v>
      </c>
      <c r="J5" s="27"/>
      <c r="K5" s="27" t="s">
        <v>171</v>
      </c>
      <c r="L5" s="27"/>
      <c r="M5" s="32" t="s">
        <v>174</v>
      </c>
      <c r="N5" s="11"/>
      <c r="O5" s="18" t="s">
        <v>109</v>
      </c>
      <c r="P5" s="9"/>
      <c r="Q5" s="18" t="s">
        <v>175</v>
      </c>
      <c r="R5" s="9"/>
      <c r="S5" s="9" t="s">
        <v>172</v>
      </c>
      <c r="T5" s="9"/>
      <c r="U5" s="9" t="s">
        <v>122</v>
      </c>
      <c r="V5" s="9"/>
      <c r="W5" s="9" t="s">
        <v>69</v>
      </c>
      <c r="X5" s="9"/>
      <c r="Y5" s="18" t="s">
        <v>157</v>
      </c>
      <c r="Z5" s="9"/>
      <c r="AA5" s="18" t="s">
        <v>176</v>
      </c>
      <c r="AB5" s="18" t="s">
        <v>112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.75">
      <c r="A7" s="24" t="s">
        <v>3</v>
      </c>
      <c r="B7" s="29">
        <v>6960215</v>
      </c>
      <c r="C7" s="29">
        <v>3942215</v>
      </c>
      <c r="D7" s="29"/>
      <c r="E7" s="29">
        <v>2258577</v>
      </c>
      <c r="F7" s="29"/>
      <c r="G7" s="29">
        <v>144797</v>
      </c>
      <c r="H7" s="29"/>
      <c r="I7" s="29">
        <v>24361</v>
      </c>
      <c r="J7" s="29"/>
      <c r="K7" s="29">
        <v>77087</v>
      </c>
      <c r="L7" s="29"/>
      <c r="M7" s="29">
        <v>25175</v>
      </c>
      <c r="N7" s="2"/>
      <c r="O7" s="12">
        <f>+O9+O16</f>
        <v>88395</v>
      </c>
      <c r="P7" s="12"/>
      <c r="Q7" s="12">
        <f>+Q9+Q16</f>
        <v>6424</v>
      </c>
      <c r="R7" s="12"/>
      <c r="S7" s="12">
        <f>+S9+S16</f>
        <v>244030</v>
      </c>
      <c r="T7" s="12"/>
      <c r="U7" s="12">
        <f>+U9+U16</f>
        <v>1498</v>
      </c>
      <c r="V7" s="12"/>
      <c r="W7" s="12">
        <f>+W9+W16</f>
        <v>7649</v>
      </c>
      <c r="X7" s="12"/>
      <c r="Y7" s="12">
        <f>+Y9+Y16</f>
        <v>1789</v>
      </c>
      <c r="Z7" s="12"/>
      <c r="AA7" s="12">
        <f>+AA16</f>
        <v>2</v>
      </c>
      <c r="AB7" s="12">
        <f>+AB9+AB16</f>
        <v>138216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.75">
      <c r="A8" s="2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.75">
      <c r="A9" s="24" t="s">
        <v>4</v>
      </c>
      <c r="B9" s="29">
        <v>2268502</v>
      </c>
      <c r="C9" s="29">
        <v>1628427</v>
      </c>
      <c r="D9" s="29"/>
      <c r="E9" s="29">
        <v>373625</v>
      </c>
      <c r="F9" s="29"/>
      <c r="G9" s="29">
        <v>25101</v>
      </c>
      <c r="H9" s="29"/>
      <c r="I9" s="29">
        <v>3161</v>
      </c>
      <c r="J9" s="29"/>
      <c r="K9" s="29">
        <v>29294</v>
      </c>
      <c r="L9" s="29"/>
      <c r="M9" s="29">
        <v>4525</v>
      </c>
      <c r="N9" s="2"/>
      <c r="O9" s="12">
        <f>SUM(O10:O14)</f>
        <v>45643</v>
      </c>
      <c r="P9" s="12"/>
      <c r="Q9" s="12">
        <f>SUM(Q10:Q14)</f>
        <v>1291</v>
      </c>
      <c r="R9" s="12"/>
      <c r="S9" s="12">
        <f>SUM(S10:S14)</f>
        <v>72435</v>
      </c>
      <c r="T9" s="12"/>
      <c r="U9" s="12">
        <f>SUM(U10:U14)</f>
        <v>371</v>
      </c>
      <c r="V9" s="12"/>
      <c r="W9" s="12">
        <f>SUM(W10:W14)</f>
        <v>2007</v>
      </c>
      <c r="X9" s="12"/>
      <c r="Y9" s="12">
        <f>SUM(Y10:Y14)</f>
        <v>556</v>
      </c>
      <c r="Z9" s="12"/>
      <c r="AA9" s="13">
        <v>0</v>
      </c>
      <c r="AB9" s="12">
        <f>SUM(AB10:AB14)</f>
        <v>82066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.75">
      <c r="A10" s="24" t="s">
        <v>5</v>
      </c>
      <c r="B10" s="29">
        <v>323291</v>
      </c>
      <c r="C10" s="29">
        <v>256322</v>
      </c>
      <c r="D10" s="29"/>
      <c r="E10" s="29">
        <v>33224</v>
      </c>
      <c r="F10" s="29"/>
      <c r="G10" s="29">
        <v>3021</v>
      </c>
      <c r="H10" s="29"/>
      <c r="I10" s="29">
        <v>536</v>
      </c>
      <c r="J10" s="29"/>
      <c r="K10" s="29">
        <v>4294</v>
      </c>
      <c r="L10" s="29"/>
      <c r="M10" s="29">
        <v>694</v>
      </c>
      <c r="N10" s="2"/>
      <c r="O10" s="12">
        <v>5185</v>
      </c>
      <c r="P10" s="12"/>
      <c r="Q10" s="12">
        <v>227</v>
      </c>
      <c r="R10" s="12"/>
      <c r="S10" s="12">
        <v>4265</v>
      </c>
      <c r="T10" s="12"/>
      <c r="U10" s="12">
        <v>54</v>
      </c>
      <c r="V10" s="12"/>
      <c r="W10" s="12">
        <v>117</v>
      </c>
      <c r="X10" s="12"/>
      <c r="Y10" s="12">
        <v>109</v>
      </c>
      <c r="Z10" s="12"/>
      <c r="AA10" s="13">
        <v>0</v>
      </c>
      <c r="AB10" s="12">
        <v>15243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>
      <c r="A11" s="24" t="s">
        <v>6</v>
      </c>
      <c r="B11" s="29">
        <v>642563</v>
      </c>
      <c r="C11" s="29">
        <v>472402</v>
      </c>
      <c r="D11" s="29"/>
      <c r="E11" s="29">
        <v>90355</v>
      </c>
      <c r="F11" s="29"/>
      <c r="G11" s="29">
        <v>6250</v>
      </c>
      <c r="H11" s="29"/>
      <c r="I11" s="29">
        <v>895</v>
      </c>
      <c r="J11" s="29"/>
      <c r="K11" s="29">
        <v>7724</v>
      </c>
      <c r="L11" s="29"/>
      <c r="M11" s="29">
        <v>1041</v>
      </c>
      <c r="N11" s="2"/>
      <c r="O11" s="12">
        <v>17342</v>
      </c>
      <c r="P11" s="12"/>
      <c r="Q11" s="12">
        <v>416</v>
      </c>
      <c r="R11" s="12"/>
      <c r="S11" s="12">
        <v>19977</v>
      </c>
      <c r="T11" s="12"/>
      <c r="U11" s="12">
        <v>139</v>
      </c>
      <c r="V11" s="12"/>
      <c r="W11" s="12">
        <v>419</v>
      </c>
      <c r="X11" s="12"/>
      <c r="Y11" s="12">
        <v>145</v>
      </c>
      <c r="Z11" s="12"/>
      <c r="AA11" s="13">
        <v>0</v>
      </c>
      <c r="AB11" s="12">
        <v>25458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5.75">
      <c r="A12" s="24" t="s">
        <v>7</v>
      </c>
      <c r="B12" s="29">
        <v>581991</v>
      </c>
      <c r="C12" s="29">
        <v>427714</v>
      </c>
      <c r="D12" s="29"/>
      <c r="E12" s="29">
        <v>77331</v>
      </c>
      <c r="F12" s="29"/>
      <c r="G12" s="29">
        <v>2590</v>
      </c>
      <c r="H12" s="29"/>
      <c r="I12" s="29">
        <v>855</v>
      </c>
      <c r="J12" s="29"/>
      <c r="K12" s="29">
        <v>7712</v>
      </c>
      <c r="L12" s="29"/>
      <c r="M12" s="29">
        <v>746</v>
      </c>
      <c r="N12" s="2"/>
      <c r="O12" s="12">
        <v>13874</v>
      </c>
      <c r="P12" s="12"/>
      <c r="Q12" s="12">
        <v>250</v>
      </c>
      <c r="R12" s="12"/>
      <c r="S12" s="12">
        <v>30923</v>
      </c>
      <c r="T12" s="12"/>
      <c r="U12" s="12">
        <v>74</v>
      </c>
      <c r="V12" s="12"/>
      <c r="W12" s="12">
        <v>990</v>
      </c>
      <c r="X12" s="12"/>
      <c r="Y12" s="12">
        <v>173</v>
      </c>
      <c r="Z12" s="12"/>
      <c r="AA12" s="13">
        <v>0</v>
      </c>
      <c r="AB12" s="12">
        <v>18759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5.75">
      <c r="A13" s="24" t="s">
        <v>8</v>
      </c>
      <c r="B13" s="29">
        <v>576132</v>
      </c>
      <c r="C13" s="29">
        <v>401067</v>
      </c>
      <c r="D13" s="29"/>
      <c r="E13" s="29">
        <v>113528</v>
      </c>
      <c r="F13" s="29"/>
      <c r="G13" s="29">
        <v>8524</v>
      </c>
      <c r="H13" s="29"/>
      <c r="I13" s="29">
        <v>721</v>
      </c>
      <c r="J13" s="29"/>
      <c r="K13" s="29">
        <v>8311</v>
      </c>
      <c r="L13" s="29"/>
      <c r="M13" s="29">
        <v>1544</v>
      </c>
      <c r="N13" s="2"/>
      <c r="O13" s="12">
        <v>7589</v>
      </c>
      <c r="P13" s="12"/>
      <c r="Q13" s="12">
        <v>345</v>
      </c>
      <c r="R13" s="12"/>
      <c r="S13" s="12">
        <v>13720</v>
      </c>
      <c r="T13" s="12"/>
      <c r="U13" s="12">
        <v>87</v>
      </c>
      <c r="V13" s="12"/>
      <c r="W13" s="12">
        <v>385</v>
      </c>
      <c r="X13" s="12"/>
      <c r="Y13" s="12">
        <v>109</v>
      </c>
      <c r="Z13" s="12"/>
      <c r="AA13" s="13">
        <v>0</v>
      </c>
      <c r="AB13" s="12">
        <v>20202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5.75">
      <c r="A14" s="24" t="s">
        <v>9</v>
      </c>
      <c r="B14" s="29">
        <v>144525</v>
      </c>
      <c r="C14" s="29">
        <v>70922</v>
      </c>
      <c r="D14" s="29"/>
      <c r="E14" s="29">
        <v>59187</v>
      </c>
      <c r="F14" s="29"/>
      <c r="G14" s="29">
        <v>4716</v>
      </c>
      <c r="H14" s="29"/>
      <c r="I14" s="29">
        <v>154</v>
      </c>
      <c r="J14" s="29"/>
      <c r="K14" s="29">
        <v>1253</v>
      </c>
      <c r="L14" s="29"/>
      <c r="M14" s="29">
        <v>500</v>
      </c>
      <c r="N14" s="2"/>
      <c r="O14" s="12">
        <v>1653</v>
      </c>
      <c r="P14" s="12"/>
      <c r="Q14" s="12">
        <v>53</v>
      </c>
      <c r="R14" s="12"/>
      <c r="S14" s="12">
        <v>3550</v>
      </c>
      <c r="T14" s="12"/>
      <c r="U14" s="12">
        <v>17</v>
      </c>
      <c r="V14" s="12"/>
      <c r="W14" s="12">
        <v>96</v>
      </c>
      <c r="X14" s="12"/>
      <c r="Y14" s="12">
        <v>20</v>
      </c>
      <c r="Z14" s="12"/>
      <c r="AA14" s="13">
        <v>0</v>
      </c>
      <c r="AB14" s="12">
        <v>2404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5.75">
      <c r="A15" s="2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5.75">
      <c r="A16" s="24" t="s">
        <v>10</v>
      </c>
      <c r="B16" s="29">
        <v>4691713</v>
      </c>
      <c r="C16" s="29">
        <v>2313788</v>
      </c>
      <c r="D16" s="29"/>
      <c r="E16" s="29">
        <v>1884952</v>
      </c>
      <c r="F16" s="29"/>
      <c r="G16" s="29">
        <v>119696</v>
      </c>
      <c r="H16" s="29"/>
      <c r="I16" s="29">
        <v>21200</v>
      </c>
      <c r="J16" s="29"/>
      <c r="K16" s="29">
        <v>47793</v>
      </c>
      <c r="L16" s="29"/>
      <c r="M16" s="29">
        <v>20650</v>
      </c>
      <c r="N16" s="2"/>
      <c r="O16" s="12">
        <f>SUM(O17:O73)</f>
        <v>42752</v>
      </c>
      <c r="P16" s="12"/>
      <c r="Q16" s="12">
        <f>SUM(Q17:Q73)</f>
        <v>5133</v>
      </c>
      <c r="R16" s="12"/>
      <c r="S16" s="12">
        <f>SUM(S17:S73)</f>
        <v>171595</v>
      </c>
      <c r="T16" s="12"/>
      <c r="U16" s="12">
        <f>SUM(U17:U73)</f>
        <v>1127</v>
      </c>
      <c r="V16" s="12"/>
      <c r="W16" s="12">
        <f>SUM(W17:W73)</f>
        <v>5642</v>
      </c>
      <c r="X16" s="12"/>
      <c r="Y16" s="12">
        <f>SUM(Y17:Y73)</f>
        <v>1233</v>
      </c>
      <c r="Z16" s="12"/>
      <c r="AA16" s="12">
        <f>SUM(AA17:AA73)</f>
        <v>2</v>
      </c>
      <c r="AB16" s="12">
        <f>SUM(AB17:AB73)</f>
        <v>56150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5.75">
      <c r="A17" s="24" t="s">
        <v>11</v>
      </c>
      <c r="B17" s="29">
        <v>143579</v>
      </c>
      <c r="C17" s="29">
        <v>82325</v>
      </c>
      <c r="D17" s="29"/>
      <c r="E17" s="29">
        <v>45408</v>
      </c>
      <c r="F17" s="29"/>
      <c r="G17" s="29">
        <v>2216</v>
      </c>
      <c r="H17" s="29"/>
      <c r="I17" s="29">
        <v>695</v>
      </c>
      <c r="J17" s="29"/>
      <c r="K17" s="29">
        <v>1452</v>
      </c>
      <c r="L17" s="29"/>
      <c r="M17" s="29">
        <v>454</v>
      </c>
      <c r="N17" s="2"/>
      <c r="O17" s="12">
        <v>1840</v>
      </c>
      <c r="P17" s="12"/>
      <c r="Q17" s="12">
        <v>105</v>
      </c>
      <c r="R17" s="12"/>
      <c r="S17" s="12">
        <v>7182</v>
      </c>
      <c r="T17" s="12"/>
      <c r="U17" s="12">
        <v>36</v>
      </c>
      <c r="V17" s="12"/>
      <c r="W17" s="12">
        <v>221</v>
      </c>
      <c r="X17" s="12"/>
      <c r="Y17" s="12">
        <v>35</v>
      </c>
      <c r="Z17" s="12"/>
      <c r="AA17" s="13">
        <v>0</v>
      </c>
      <c r="AB17" s="12">
        <v>1610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.75">
      <c r="A18" s="24" t="s">
        <v>12</v>
      </c>
      <c r="B18" s="29">
        <v>18865</v>
      </c>
      <c r="C18" s="29">
        <v>6109</v>
      </c>
      <c r="D18" s="29"/>
      <c r="E18" s="29">
        <v>10916</v>
      </c>
      <c r="F18" s="29"/>
      <c r="G18" s="29">
        <v>520</v>
      </c>
      <c r="H18" s="29"/>
      <c r="I18" s="29">
        <v>76</v>
      </c>
      <c r="J18" s="29"/>
      <c r="K18" s="29">
        <v>143</v>
      </c>
      <c r="L18" s="29"/>
      <c r="M18" s="29">
        <v>107</v>
      </c>
      <c r="N18" s="2"/>
      <c r="O18" s="12">
        <v>84</v>
      </c>
      <c r="P18" s="12"/>
      <c r="Q18" s="12">
        <v>40</v>
      </c>
      <c r="R18" s="12"/>
      <c r="S18" s="12">
        <v>657</v>
      </c>
      <c r="T18" s="12"/>
      <c r="U18" s="12">
        <v>9</v>
      </c>
      <c r="V18" s="12"/>
      <c r="W18" s="12">
        <v>20</v>
      </c>
      <c r="X18" s="12"/>
      <c r="Y18" s="12">
        <v>8</v>
      </c>
      <c r="Z18" s="12"/>
      <c r="AA18" s="13">
        <v>0</v>
      </c>
      <c r="AB18" s="12">
        <v>176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.75">
      <c r="A19" s="24" t="s">
        <v>13</v>
      </c>
      <c r="B19" s="29">
        <v>88011</v>
      </c>
      <c r="C19" s="29">
        <v>43119</v>
      </c>
      <c r="D19" s="29"/>
      <c r="E19" s="29">
        <v>35598</v>
      </c>
      <c r="F19" s="29"/>
      <c r="G19" s="29">
        <v>1348</v>
      </c>
      <c r="H19" s="29"/>
      <c r="I19" s="29">
        <v>351</v>
      </c>
      <c r="J19" s="29"/>
      <c r="K19" s="29">
        <v>668</v>
      </c>
      <c r="L19" s="29"/>
      <c r="M19" s="29">
        <v>301</v>
      </c>
      <c r="N19" s="2"/>
      <c r="O19" s="12">
        <v>1594</v>
      </c>
      <c r="P19" s="12"/>
      <c r="Q19" s="12">
        <v>87</v>
      </c>
      <c r="R19" s="12"/>
      <c r="S19" s="12">
        <v>3826</v>
      </c>
      <c r="T19" s="12"/>
      <c r="U19" s="12">
        <v>30</v>
      </c>
      <c r="V19" s="12"/>
      <c r="W19" s="12">
        <v>129</v>
      </c>
      <c r="X19" s="12"/>
      <c r="Y19" s="12">
        <v>12</v>
      </c>
      <c r="Z19" s="12"/>
      <c r="AA19" s="13">
        <v>0</v>
      </c>
      <c r="AB19" s="12">
        <v>948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.75">
      <c r="A20" s="24" t="s">
        <v>14</v>
      </c>
      <c r="B20" s="29">
        <v>34198</v>
      </c>
      <c r="C20" s="29">
        <v>13368</v>
      </c>
      <c r="D20" s="29"/>
      <c r="E20" s="29">
        <v>17355</v>
      </c>
      <c r="F20" s="29"/>
      <c r="G20" s="29">
        <v>1027</v>
      </c>
      <c r="H20" s="29"/>
      <c r="I20" s="29">
        <v>126</v>
      </c>
      <c r="J20" s="29"/>
      <c r="K20" s="29">
        <v>277</v>
      </c>
      <c r="L20" s="29"/>
      <c r="M20" s="29">
        <v>203</v>
      </c>
      <c r="N20" s="2"/>
      <c r="O20" s="12">
        <v>52</v>
      </c>
      <c r="P20" s="12"/>
      <c r="Q20" s="12">
        <v>44</v>
      </c>
      <c r="R20" s="12"/>
      <c r="S20" s="12">
        <v>1094</v>
      </c>
      <c r="T20" s="12"/>
      <c r="U20" s="12">
        <v>10</v>
      </c>
      <c r="V20" s="12"/>
      <c r="W20" s="12">
        <v>6</v>
      </c>
      <c r="X20" s="12"/>
      <c r="Y20" s="12">
        <v>171</v>
      </c>
      <c r="Z20" s="12"/>
      <c r="AA20" s="13">
        <v>0</v>
      </c>
      <c r="AB20" s="12">
        <v>465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.75">
      <c r="A21" s="24" t="s">
        <v>15</v>
      </c>
      <c r="B21" s="29">
        <v>34413</v>
      </c>
      <c r="C21" s="29">
        <v>16329</v>
      </c>
      <c r="D21" s="29"/>
      <c r="E21" s="29">
        <v>14066</v>
      </c>
      <c r="F21" s="29"/>
      <c r="G21" s="29">
        <v>922</v>
      </c>
      <c r="H21" s="29"/>
      <c r="I21" s="29">
        <v>107</v>
      </c>
      <c r="J21" s="29"/>
      <c r="K21" s="29">
        <v>409</v>
      </c>
      <c r="L21" s="29"/>
      <c r="M21" s="29">
        <v>252</v>
      </c>
      <c r="N21" s="2"/>
      <c r="O21" s="12">
        <v>293</v>
      </c>
      <c r="P21" s="12"/>
      <c r="Q21" s="12">
        <v>57</v>
      </c>
      <c r="R21" s="12"/>
      <c r="S21" s="12">
        <v>1448</v>
      </c>
      <c r="T21" s="12"/>
      <c r="U21" s="12">
        <v>19</v>
      </c>
      <c r="V21" s="12"/>
      <c r="W21" s="12">
        <v>58</v>
      </c>
      <c r="X21" s="12"/>
      <c r="Y21" s="12">
        <v>18</v>
      </c>
      <c r="Z21" s="12"/>
      <c r="AA21" s="13">
        <v>0</v>
      </c>
      <c r="AB21" s="12">
        <v>435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.75">
      <c r="A22" s="24" t="s">
        <v>16</v>
      </c>
      <c r="B22" s="29">
        <v>59282</v>
      </c>
      <c r="C22" s="29">
        <v>26045</v>
      </c>
      <c r="D22" s="29"/>
      <c r="E22" s="29">
        <v>27369</v>
      </c>
      <c r="F22" s="29"/>
      <c r="G22" s="29">
        <v>1695</v>
      </c>
      <c r="H22" s="29"/>
      <c r="I22" s="29">
        <v>299</v>
      </c>
      <c r="J22" s="29"/>
      <c r="K22" s="29">
        <v>627</v>
      </c>
      <c r="L22" s="29"/>
      <c r="M22" s="29">
        <v>261</v>
      </c>
      <c r="N22" s="2"/>
      <c r="O22" s="12">
        <v>344</v>
      </c>
      <c r="P22" s="12"/>
      <c r="Q22" s="12">
        <v>83</v>
      </c>
      <c r="R22" s="12"/>
      <c r="S22" s="12">
        <v>1888</v>
      </c>
      <c r="T22" s="12"/>
      <c r="U22" s="12">
        <v>24</v>
      </c>
      <c r="V22" s="12"/>
      <c r="W22" s="12">
        <v>70</v>
      </c>
      <c r="X22" s="12"/>
      <c r="Y22" s="12">
        <v>15</v>
      </c>
      <c r="Z22" s="12"/>
      <c r="AA22" s="13">
        <v>0</v>
      </c>
      <c r="AB22" s="12">
        <v>562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.75">
      <c r="A23" s="24" t="s">
        <v>17</v>
      </c>
      <c r="B23" s="29">
        <v>38145</v>
      </c>
      <c r="C23" s="29">
        <v>16878</v>
      </c>
      <c r="D23" s="29"/>
      <c r="E23" s="29">
        <v>18158</v>
      </c>
      <c r="F23" s="29"/>
      <c r="G23" s="29">
        <v>621</v>
      </c>
      <c r="H23" s="29"/>
      <c r="I23" s="29">
        <v>112</v>
      </c>
      <c r="J23" s="29"/>
      <c r="K23" s="29">
        <v>328</v>
      </c>
      <c r="L23" s="29"/>
      <c r="M23" s="29">
        <v>127</v>
      </c>
      <c r="N23" s="2"/>
      <c r="O23" s="12">
        <v>218</v>
      </c>
      <c r="P23" s="12"/>
      <c r="Q23" s="12">
        <v>29</v>
      </c>
      <c r="R23" s="12"/>
      <c r="S23" s="12">
        <v>1195</v>
      </c>
      <c r="T23" s="12"/>
      <c r="U23" s="12">
        <v>5</v>
      </c>
      <c r="V23" s="12"/>
      <c r="W23" s="12">
        <v>31</v>
      </c>
      <c r="X23" s="12"/>
      <c r="Y23" s="12">
        <v>8</v>
      </c>
      <c r="Z23" s="12"/>
      <c r="AA23" s="13">
        <v>0</v>
      </c>
      <c r="AB23" s="12">
        <v>435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.75">
      <c r="A24" s="24" t="s">
        <v>18</v>
      </c>
      <c r="B24" s="29">
        <v>20541</v>
      </c>
      <c r="C24" s="29">
        <v>8756</v>
      </c>
      <c r="D24" s="29"/>
      <c r="E24" s="29">
        <v>9625</v>
      </c>
      <c r="F24" s="29"/>
      <c r="G24" s="29">
        <v>408</v>
      </c>
      <c r="H24" s="29"/>
      <c r="I24" s="29">
        <v>77</v>
      </c>
      <c r="J24" s="29"/>
      <c r="K24" s="29">
        <v>227</v>
      </c>
      <c r="L24" s="29"/>
      <c r="M24" s="29">
        <v>92</v>
      </c>
      <c r="N24" s="2"/>
      <c r="O24" s="12">
        <v>129</v>
      </c>
      <c r="P24" s="12"/>
      <c r="Q24" s="12">
        <v>24</v>
      </c>
      <c r="R24" s="12"/>
      <c r="S24" s="12">
        <v>869</v>
      </c>
      <c r="T24" s="12"/>
      <c r="U24" s="12">
        <v>5</v>
      </c>
      <c r="V24" s="12"/>
      <c r="W24" s="12">
        <v>35</v>
      </c>
      <c r="X24" s="12"/>
      <c r="Y24" s="12">
        <v>3</v>
      </c>
      <c r="Z24" s="12"/>
      <c r="AA24" s="13">
        <v>0</v>
      </c>
      <c r="AB24" s="12">
        <v>291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.75">
      <c r="A25" s="24" t="s">
        <v>19</v>
      </c>
      <c r="B25" s="29">
        <v>31127</v>
      </c>
      <c r="C25" s="29">
        <v>14871</v>
      </c>
      <c r="D25" s="29"/>
      <c r="E25" s="29">
        <v>12664</v>
      </c>
      <c r="F25" s="29"/>
      <c r="G25" s="29">
        <v>610</v>
      </c>
      <c r="H25" s="29"/>
      <c r="I25" s="29">
        <v>211</v>
      </c>
      <c r="J25" s="29"/>
      <c r="K25" s="29">
        <v>456</v>
      </c>
      <c r="L25" s="29"/>
      <c r="M25" s="29">
        <v>221</v>
      </c>
      <c r="N25" s="2"/>
      <c r="O25" s="12">
        <v>215</v>
      </c>
      <c r="P25" s="12"/>
      <c r="Q25" s="12">
        <v>54</v>
      </c>
      <c r="R25" s="12"/>
      <c r="S25" s="12">
        <v>1205</v>
      </c>
      <c r="T25" s="12"/>
      <c r="U25" s="12">
        <v>8</v>
      </c>
      <c r="V25" s="12"/>
      <c r="W25" s="12">
        <v>29</v>
      </c>
      <c r="X25" s="12"/>
      <c r="Y25" s="12">
        <v>11</v>
      </c>
      <c r="Z25" s="12"/>
      <c r="AA25" s="13">
        <v>0</v>
      </c>
      <c r="AB25" s="12">
        <v>572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.75">
      <c r="A26" s="24" t="s">
        <v>20</v>
      </c>
      <c r="B26" s="29">
        <v>28979</v>
      </c>
      <c r="C26" s="29">
        <v>12858</v>
      </c>
      <c r="D26" s="29"/>
      <c r="E26" s="29">
        <v>12084</v>
      </c>
      <c r="F26" s="29"/>
      <c r="G26" s="29">
        <v>1069</v>
      </c>
      <c r="H26" s="29"/>
      <c r="I26" s="29">
        <v>196</v>
      </c>
      <c r="J26" s="29"/>
      <c r="K26" s="29">
        <v>373</v>
      </c>
      <c r="L26" s="29"/>
      <c r="M26" s="29">
        <v>73</v>
      </c>
      <c r="N26" s="2"/>
      <c r="O26" s="12">
        <v>258</v>
      </c>
      <c r="P26" s="12"/>
      <c r="Q26" s="12">
        <v>5</v>
      </c>
      <c r="R26" s="12"/>
      <c r="S26" s="12">
        <v>1707</v>
      </c>
      <c r="T26" s="12"/>
      <c r="U26" s="12">
        <v>6</v>
      </c>
      <c r="V26" s="12"/>
      <c r="W26" s="12">
        <v>38</v>
      </c>
      <c r="X26" s="12"/>
      <c r="Y26" s="12">
        <v>24</v>
      </c>
      <c r="Z26" s="12"/>
      <c r="AA26" s="13">
        <v>0</v>
      </c>
      <c r="AB26" s="12">
        <v>288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.75">
      <c r="A27" s="24" t="s">
        <v>21</v>
      </c>
      <c r="B27" s="29">
        <v>20911</v>
      </c>
      <c r="C27" s="29">
        <v>9237</v>
      </c>
      <c r="D27" s="29"/>
      <c r="E27" s="29">
        <v>9374</v>
      </c>
      <c r="F27" s="29"/>
      <c r="G27" s="29">
        <v>483</v>
      </c>
      <c r="H27" s="29"/>
      <c r="I27" s="29">
        <v>76</v>
      </c>
      <c r="J27" s="29"/>
      <c r="K27" s="29">
        <v>239</v>
      </c>
      <c r="L27" s="29"/>
      <c r="M27" s="29">
        <v>92</v>
      </c>
      <c r="N27" s="2"/>
      <c r="O27" s="12">
        <v>215</v>
      </c>
      <c r="P27" s="12"/>
      <c r="Q27" s="12">
        <v>29</v>
      </c>
      <c r="R27" s="12"/>
      <c r="S27" s="12">
        <v>943</v>
      </c>
      <c r="T27" s="12"/>
      <c r="U27" s="12">
        <v>6</v>
      </c>
      <c r="V27" s="12"/>
      <c r="W27" s="12">
        <v>28</v>
      </c>
      <c r="X27" s="12"/>
      <c r="Y27" s="12">
        <v>1</v>
      </c>
      <c r="Z27" s="12"/>
      <c r="AA27" s="13">
        <v>0</v>
      </c>
      <c r="AB27" s="12">
        <v>188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>
      <c r="A28" s="24" t="s">
        <v>22</v>
      </c>
      <c r="B28" s="29">
        <v>20369</v>
      </c>
      <c r="C28" s="29">
        <v>8072</v>
      </c>
      <c r="D28" s="29"/>
      <c r="E28" s="29">
        <v>10154</v>
      </c>
      <c r="F28" s="29"/>
      <c r="G28" s="29">
        <v>508</v>
      </c>
      <c r="H28" s="29"/>
      <c r="I28" s="29">
        <v>80</v>
      </c>
      <c r="J28" s="29"/>
      <c r="K28" s="29">
        <v>226</v>
      </c>
      <c r="L28" s="29"/>
      <c r="M28" s="29">
        <v>91</v>
      </c>
      <c r="N28" s="2"/>
      <c r="O28" s="12">
        <v>152</v>
      </c>
      <c r="P28" s="12"/>
      <c r="Q28" s="12">
        <v>26</v>
      </c>
      <c r="R28" s="12"/>
      <c r="S28" s="12">
        <v>833</v>
      </c>
      <c r="T28" s="12"/>
      <c r="U28" s="12">
        <v>3</v>
      </c>
      <c r="V28" s="12"/>
      <c r="W28" s="12">
        <v>21</v>
      </c>
      <c r="X28" s="12"/>
      <c r="Y28" s="12">
        <v>9</v>
      </c>
      <c r="Z28" s="12"/>
      <c r="AA28" s="13">
        <v>0</v>
      </c>
      <c r="AB28" s="12">
        <v>194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>
      <c r="A29" s="24" t="s">
        <v>23</v>
      </c>
      <c r="B29" s="29">
        <v>112614</v>
      </c>
      <c r="C29" s="29">
        <v>50499</v>
      </c>
      <c r="D29" s="29"/>
      <c r="E29" s="29">
        <v>49210</v>
      </c>
      <c r="F29" s="29"/>
      <c r="G29" s="29">
        <v>3459</v>
      </c>
      <c r="H29" s="29"/>
      <c r="I29" s="29">
        <v>320</v>
      </c>
      <c r="J29" s="29"/>
      <c r="K29" s="29">
        <v>1077</v>
      </c>
      <c r="L29" s="29"/>
      <c r="M29" s="29">
        <v>475</v>
      </c>
      <c r="N29" s="2"/>
      <c r="O29" s="12">
        <v>814</v>
      </c>
      <c r="P29" s="12"/>
      <c r="Q29" s="12">
        <v>138</v>
      </c>
      <c r="R29" s="12"/>
      <c r="S29" s="12">
        <v>5553</v>
      </c>
      <c r="T29" s="12"/>
      <c r="U29" s="12">
        <v>25</v>
      </c>
      <c r="V29" s="12"/>
      <c r="W29" s="12">
        <v>169</v>
      </c>
      <c r="X29" s="12"/>
      <c r="Y29" s="12">
        <v>23</v>
      </c>
      <c r="Z29" s="12"/>
      <c r="AA29" s="13">
        <v>0</v>
      </c>
      <c r="AB29" s="12">
        <v>852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.75">
      <c r="A30" s="24" t="s">
        <v>24</v>
      </c>
      <c r="B30" s="29">
        <v>431890</v>
      </c>
      <c r="C30" s="29">
        <v>227975</v>
      </c>
      <c r="D30" s="29"/>
      <c r="E30" s="29">
        <v>149280</v>
      </c>
      <c r="F30" s="29"/>
      <c r="G30" s="29">
        <v>10896</v>
      </c>
      <c r="H30" s="29"/>
      <c r="I30" s="29">
        <v>1989</v>
      </c>
      <c r="J30" s="29"/>
      <c r="K30" s="29">
        <v>5240</v>
      </c>
      <c r="L30" s="29"/>
      <c r="M30" s="29">
        <v>2789</v>
      </c>
      <c r="N30" s="2"/>
      <c r="O30" s="12">
        <v>6961</v>
      </c>
      <c r="P30" s="12"/>
      <c r="Q30" s="12">
        <v>569</v>
      </c>
      <c r="R30" s="12"/>
      <c r="S30" s="12">
        <v>18166</v>
      </c>
      <c r="T30" s="12"/>
      <c r="U30" s="12">
        <v>130</v>
      </c>
      <c r="V30" s="12"/>
      <c r="W30" s="12">
        <v>547</v>
      </c>
      <c r="X30" s="12"/>
      <c r="Y30" s="12">
        <v>112</v>
      </c>
      <c r="Z30" s="12"/>
      <c r="AA30" s="13">
        <v>0</v>
      </c>
      <c r="AB30" s="12">
        <v>7236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5.75">
      <c r="A31" s="24" t="s">
        <v>25</v>
      </c>
      <c r="B31" s="29">
        <v>18199</v>
      </c>
      <c r="C31" s="29">
        <v>7546</v>
      </c>
      <c r="D31" s="29"/>
      <c r="E31" s="29">
        <v>8476</v>
      </c>
      <c r="F31" s="29"/>
      <c r="G31" s="29">
        <v>346</v>
      </c>
      <c r="H31" s="29"/>
      <c r="I31" s="29">
        <v>114</v>
      </c>
      <c r="J31" s="29"/>
      <c r="K31" s="29">
        <v>275</v>
      </c>
      <c r="L31" s="29"/>
      <c r="M31" s="29">
        <v>140</v>
      </c>
      <c r="N31" s="2"/>
      <c r="O31" s="12">
        <v>106</v>
      </c>
      <c r="P31" s="12"/>
      <c r="Q31" s="12">
        <v>57</v>
      </c>
      <c r="R31" s="12"/>
      <c r="S31" s="12">
        <v>848</v>
      </c>
      <c r="T31" s="12"/>
      <c r="U31" s="12">
        <v>3</v>
      </c>
      <c r="V31" s="12"/>
      <c r="W31" s="12">
        <v>18</v>
      </c>
      <c r="X31" s="12"/>
      <c r="Y31" s="12">
        <v>3</v>
      </c>
      <c r="Z31" s="12"/>
      <c r="AA31" s="13">
        <v>0</v>
      </c>
      <c r="AB31" s="12">
        <v>267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.75">
      <c r="A32" s="24" t="s">
        <v>26</v>
      </c>
      <c r="B32" s="29">
        <v>17742</v>
      </c>
      <c r="C32" s="29">
        <v>8528</v>
      </c>
      <c r="D32" s="29"/>
      <c r="E32" s="29">
        <v>7368</v>
      </c>
      <c r="F32" s="29"/>
      <c r="G32" s="29">
        <v>275</v>
      </c>
      <c r="H32" s="29"/>
      <c r="I32" s="29">
        <v>95</v>
      </c>
      <c r="J32" s="29"/>
      <c r="K32" s="29">
        <v>229</v>
      </c>
      <c r="L32" s="29"/>
      <c r="M32" s="29">
        <v>134</v>
      </c>
      <c r="N32" s="2"/>
      <c r="O32" s="12">
        <v>113</v>
      </c>
      <c r="P32" s="12"/>
      <c r="Q32" s="12">
        <v>21</v>
      </c>
      <c r="R32" s="12"/>
      <c r="S32" s="12">
        <v>658</v>
      </c>
      <c r="T32" s="12"/>
      <c r="U32" s="12">
        <v>7</v>
      </c>
      <c r="V32" s="12"/>
      <c r="W32" s="12">
        <v>16</v>
      </c>
      <c r="X32" s="12"/>
      <c r="Y32" s="12">
        <v>3</v>
      </c>
      <c r="Z32" s="12"/>
      <c r="AA32" s="13">
        <v>0</v>
      </c>
      <c r="AB32" s="12">
        <v>295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>
      <c r="A33" s="24" t="s">
        <v>27</v>
      </c>
      <c r="B33" s="29">
        <v>21908</v>
      </c>
      <c r="C33" s="29">
        <v>9028</v>
      </c>
      <c r="D33" s="29"/>
      <c r="E33" s="29">
        <v>10964</v>
      </c>
      <c r="F33" s="29"/>
      <c r="G33" s="29">
        <v>470</v>
      </c>
      <c r="H33" s="29"/>
      <c r="I33" s="29">
        <v>112</v>
      </c>
      <c r="J33" s="29"/>
      <c r="K33" s="29">
        <v>190</v>
      </c>
      <c r="L33" s="29"/>
      <c r="M33" s="29">
        <v>78</v>
      </c>
      <c r="N33" s="2"/>
      <c r="O33" s="12">
        <v>96</v>
      </c>
      <c r="P33" s="12"/>
      <c r="Q33" s="12">
        <v>29</v>
      </c>
      <c r="R33" s="12"/>
      <c r="S33" s="12">
        <v>668</v>
      </c>
      <c r="T33" s="12"/>
      <c r="U33" s="12">
        <v>16</v>
      </c>
      <c r="V33" s="12"/>
      <c r="W33" s="12">
        <v>17</v>
      </c>
      <c r="X33" s="12"/>
      <c r="Y33" s="12">
        <v>3</v>
      </c>
      <c r="Z33" s="12"/>
      <c r="AA33" s="13">
        <v>0</v>
      </c>
      <c r="AB33" s="12">
        <v>237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>
      <c r="A34" s="24" t="s">
        <v>28</v>
      </c>
      <c r="B34" s="29">
        <v>26357</v>
      </c>
      <c r="C34" s="29">
        <v>9647</v>
      </c>
      <c r="D34" s="29"/>
      <c r="E34" s="29">
        <v>13479</v>
      </c>
      <c r="F34" s="29"/>
      <c r="G34" s="29">
        <v>980</v>
      </c>
      <c r="H34" s="29"/>
      <c r="I34" s="29">
        <v>199</v>
      </c>
      <c r="J34" s="29"/>
      <c r="K34" s="29">
        <v>306</v>
      </c>
      <c r="L34" s="29"/>
      <c r="M34" s="29">
        <v>201</v>
      </c>
      <c r="N34" s="2"/>
      <c r="O34" s="12">
        <v>238</v>
      </c>
      <c r="P34" s="12"/>
      <c r="Q34" s="12">
        <v>41</v>
      </c>
      <c r="R34" s="12"/>
      <c r="S34" s="12">
        <v>924</v>
      </c>
      <c r="T34" s="12"/>
      <c r="U34" s="12">
        <v>14</v>
      </c>
      <c r="V34" s="12"/>
      <c r="W34" s="12">
        <v>35</v>
      </c>
      <c r="X34" s="12"/>
      <c r="Y34" s="12">
        <v>5</v>
      </c>
      <c r="Z34" s="12"/>
      <c r="AA34" s="13">
        <v>0</v>
      </c>
      <c r="AB34" s="12">
        <v>288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24" t="s">
        <v>29</v>
      </c>
      <c r="B35" s="29">
        <v>21308</v>
      </c>
      <c r="C35" s="29">
        <v>8111</v>
      </c>
      <c r="D35" s="29"/>
      <c r="E35" s="29">
        <v>10439</v>
      </c>
      <c r="F35" s="29"/>
      <c r="G35" s="29">
        <v>893</v>
      </c>
      <c r="H35" s="29"/>
      <c r="I35" s="29">
        <v>134</v>
      </c>
      <c r="J35" s="29"/>
      <c r="K35" s="29">
        <v>204</v>
      </c>
      <c r="L35" s="29"/>
      <c r="M35" s="29">
        <v>108</v>
      </c>
      <c r="N35" s="2"/>
      <c r="O35" s="12">
        <v>165</v>
      </c>
      <c r="P35" s="12"/>
      <c r="Q35" s="12">
        <v>60</v>
      </c>
      <c r="R35" s="12"/>
      <c r="S35" s="12">
        <v>924</v>
      </c>
      <c r="T35" s="12"/>
      <c r="U35" s="12">
        <v>11</v>
      </c>
      <c r="V35" s="12"/>
      <c r="W35" s="12">
        <v>39</v>
      </c>
      <c r="X35" s="12"/>
      <c r="Y35" s="12">
        <v>6</v>
      </c>
      <c r="Z35" s="12"/>
      <c r="AA35" s="13">
        <v>0</v>
      </c>
      <c r="AB35" s="12">
        <v>214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5.75">
      <c r="A36" s="24" t="s">
        <v>30</v>
      </c>
      <c r="B36" s="29">
        <v>3733</v>
      </c>
      <c r="C36" s="29">
        <v>1066</v>
      </c>
      <c r="D36" s="29"/>
      <c r="E36" s="29">
        <v>2269</v>
      </c>
      <c r="F36" s="29"/>
      <c r="G36" s="29">
        <v>119</v>
      </c>
      <c r="H36" s="29"/>
      <c r="I36" s="29">
        <v>10</v>
      </c>
      <c r="J36" s="29"/>
      <c r="K36" s="29">
        <v>32</v>
      </c>
      <c r="L36" s="29"/>
      <c r="M36" s="29">
        <v>24</v>
      </c>
      <c r="N36" s="2"/>
      <c r="O36" s="12">
        <v>16</v>
      </c>
      <c r="P36" s="12"/>
      <c r="Q36" s="12">
        <v>4</v>
      </c>
      <c r="R36" s="12"/>
      <c r="S36" s="12">
        <v>133</v>
      </c>
      <c r="T36" s="12"/>
      <c r="U36" s="12">
        <v>1</v>
      </c>
      <c r="V36" s="12"/>
      <c r="W36" s="12">
        <v>7</v>
      </c>
      <c r="X36" s="12"/>
      <c r="Y36" s="12">
        <v>1</v>
      </c>
      <c r="Z36" s="12"/>
      <c r="AA36" s="13">
        <v>0</v>
      </c>
      <c r="AB36" s="12">
        <v>51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.75">
      <c r="A37" s="24" t="s">
        <v>31</v>
      </c>
      <c r="B37" s="29">
        <v>28068</v>
      </c>
      <c r="C37" s="29">
        <v>11826</v>
      </c>
      <c r="D37" s="29"/>
      <c r="E37" s="29">
        <v>13430</v>
      </c>
      <c r="F37" s="29"/>
      <c r="G37" s="29">
        <v>717</v>
      </c>
      <c r="H37" s="29"/>
      <c r="I37" s="29">
        <v>111</v>
      </c>
      <c r="J37" s="29"/>
      <c r="K37" s="29">
        <v>279</v>
      </c>
      <c r="L37" s="29"/>
      <c r="M37" s="29">
        <v>148</v>
      </c>
      <c r="N37" s="2"/>
      <c r="O37" s="12">
        <v>119</v>
      </c>
      <c r="P37" s="12"/>
      <c r="Q37" s="12">
        <v>46</v>
      </c>
      <c r="R37" s="12"/>
      <c r="S37" s="12">
        <v>969</v>
      </c>
      <c r="T37" s="12"/>
      <c r="U37" s="12">
        <v>17</v>
      </c>
      <c r="V37" s="12"/>
      <c r="W37" s="12">
        <v>36</v>
      </c>
      <c r="X37" s="12"/>
      <c r="Y37" s="12">
        <v>7</v>
      </c>
      <c r="Z37" s="12"/>
      <c r="AA37" s="13">
        <v>0</v>
      </c>
      <c r="AB37" s="12">
        <v>363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5.75">
      <c r="A38" s="24" t="s">
        <v>32</v>
      </c>
      <c r="B38" s="29">
        <v>36859</v>
      </c>
      <c r="C38" s="29">
        <v>16117</v>
      </c>
      <c r="D38" s="29"/>
      <c r="E38" s="29">
        <v>17401</v>
      </c>
      <c r="F38" s="29"/>
      <c r="G38" s="29">
        <v>791</v>
      </c>
      <c r="H38" s="29"/>
      <c r="I38" s="29">
        <v>180</v>
      </c>
      <c r="J38" s="29"/>
      <c r="K38" s="29">
        <v>464</v>
      </c>
      <c r="L38" s="29"/>
      <c r="M38" s="29">
        <v>131</v>
      </c>
      <c r="N38" s="2"/>
      <c r="O38" s="12">
        <v>218</v>
      </c>
      <c r="P38" s="12"/>
      <c r="Q38" s="12">
        <v>32</v>
      </c>
      <c r="R38" s="12"/>
      <c r="S38" s="12">
        <v>1029</v>
      </c>
      <c r="T38" s="12"/>
      <c r="U38" s="12">
        <v>10</v>
      </c>
      <c r="V38" s="12"/>
      <c r="W38" s="12">
        <v>41</v>
      </c>
      <c r="X38" s="12"/>
      <c r="Y38" s="12">
        <v>4</v>
      </c>
      <c r="Z38" s="12"/>
      <c r="AA38" s="13">
        <v>0</v>
      </c>
      <c r="AB38" s="12">
        <v>441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5.75">
      <c r="A39" s="24" t="s">
        <v>33</v>
      </c>
      <c r="B39" s="29">
        <v>11166</v>
      </c>
      <c r="C39" s="29">
        <v>4144</v>
      </c>
      <c r="D39" s="29"/>
      <c r="E39" s="29">
        <v>5840</v>
      </c>
      <c r="F39" s="29"/>
      <c r="G39" s="29">
        <v>263</v>
      </c>
      <c r="H39" s="29"/>
      <c r="I39" s="29">
        <v>59</v>
      </c>
      <c r="J39" s="29"/>
      <c r="K39" s="29">
        <v>125</v>
      </c>
      <c r="L39" s="29"/>
      <c r="M39" s="29">
        <v>66</v>
      </c>
      <c r="N39" s="2"/>
      <c r="O39" s="12">
        <v>64</v>
      </c>
      <c r="P39" s="12"/>
      <c r="Q39" s="12">
        <v>14</v>
      </c>
      <c r="R39" s="12"/>
      <c r="S39" s="12">
        <v>324</v>
      </c>
      <c r="T39" s="12"/>
      <c r="U39" s="12">
        <v>3</v>
      </c>
      <c r="V39" s="12"/>
      <c r="W39" s="12">
        <v>14</v>
      </c>
      <c r="X39" s="12"/>
      <c r="Y39" s="12">
        <v>7</v>
      </c>
      <c r="Z39" s="12"/>
      <c r="AA39" s="13">
        <v>0</v>
      </c>
      <c r="AB39" s="12">
        <v>243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5.75">
      <c r="A40" s="24" t="s">
        <v>34</v>
      </c>
      <c r="B40" s="29">
        <v>27447</v>
      </c>
      <c r="C40" s="29">
        <v>10054</v>
      </c>
      <c r="D40" s="29"/>
      <c r="E40" s="29">
        <v>14363</v>
      </c>
      <c r="F40" s="29"/>
      <c r="G40" s="29">
        <v>881</v>
      </c>
      <c r="H40" s="29"/>
      <c r="I40" s="29">
        <v>182</v>
      </c>
      <c r="J40" s="29"/>
      <c r="K40" s="29">
        <v>263</v>
      </c>
      <c r="L40" s="29"/>
      <c r="M40" s="29">
        <v>146</v>
      </c>
      <c r="N40" s="2"/>
      <c r="O40" s="12">
        <v>159</v>
      </c>
      <c r="P40" s="12"/>
      <c r="Q40" s="12">
        <v>6</v>
      </c>
      <c r="R40" s="12"/>
      <c r="S40" s="12">
        <v>1053</v>
      </c>
      <c r="T40" s="12"/>
      <c r="U40" s="12">
        <v>18</v>
      </c>
      <c r="V40" s="12"/>
      <c r="W40" s="12">
        <v>36</v>
      </c>
      <c r="X40" s="12"/>
      <c r="Y40" s="12">
        <v>62</v>
      </c>
      <c r="Z40" s="12"/>
      <c r="AA40" s="13">
        <v>0</v>
      </c>
      <c r="AB40" s="12">
        <v>224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5.75">
      <c r="A41" s="24" t="s">
        <v>35</v>
      </c>
      <c r="B41" s="29">
        <v>28699</v>
      </c>
      <c r="C41" s="29">
        <v>11444</v>
      </c>
      <c r="D41" s="29"/>
      <c r="E41" s="29">
        <v>14003</v>
      </c>
      <c r="F41" s="29"/>
      <c r="G41" s="29">
        <v>876</v>
      </c>
      <c r="H41" s="29"/>
      <c r="I41" s="29">
        <v>103</v>
      </c>
      <c r="J41" s="29"/>
      <c r="K41" s="29">
        <v>322</v>
      </c>
      <c r="L41" s="29"/>
      <c r="M41" s="29">
        <v>173</v>
      </c>
      <c r="N41" s="2"/>
      <c r="O41" s="12">
        <v>251</v>
      </c>
      <c r="P41" s="12"/>
      <c r="Q41" s="12">
        <v>41</v>
      </c>
      <c r="R41" s="12"/>
      <c r="S41" s="12">
        <v>1092</v>
      </c>
      <c r="T41" s="12"/>
      <c r="U41" s="12">
        <v>14</v>
      </c>
      <c r="V41" s="12"/>
      <c r="W41" s="12">
        <v>44</v>
      </c>
      <c r="X41" s="12"/>
      <c r="Y41" s="12">
        <v>3</v>
      </c>
      <c r="Z41" s="12"/>
      <c r="AA41" s="13">
        <v>0</v>
      </c>
      <c r="AB41" s="12">
        <v>333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5.75">
      <c r="A42" s="24" t="s">
        <v>36</v>
      </c>
      <c r="B42" s="29">
        <v>322394</v>
      </c>
      <c r="C42" s="29">
        <v>157314</v>
      </c>
      <c r="D42" s="29"/>
      <c r="E42" s="29">
        <v>131002</v>
      </c>
      <c r="F42" s="29"/>
      <c r="G42" s="29">
        <v>10264</v>
      </c>
      <c r="H42" s="29"/>
      <c r="I42" s="29">
        <v>882</v>
      </c>
      <c r="J42" s="29"/>
      <c r="K42" s="29">
        <v>2884</v>
      </c>
      <c r="L42" s="29"/>
      <c r="M42" s="29">
        <v>1308</v>
      </c>
      <c r="N42" s="2"/>
      <c r="O42" s="12">
        <v>1545</v>
      </c>
      <c r="P42" s="12"/>
      <c r="Q42" s="12">
        <v>420</v>
      </c>
      <c r="R42" s="12"/>
      <c r="S42" s="12">
        <v>11520</v>
      </c>
      <c r="T42" s="12"/>
      <c r="U42" s="12">
        <v>72</v>
      </c>
      <c r="V42" s="12"/>
      <c r="W42" s="12">
        <v>510</v>
      </c>
      <c r="X42" s="12"/>
      <c r="Y42" s="12">
        <v>41</v>
      </c>
      <c r="Z42" s="12"/>
      <c r="AA42" s="13">
        <v>0</v>
      </c>
      <c r="AB42" s="12">
        <v>4632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5.75">
      <c r="A43" s="24" t="s">
        <v>37</v>
      </c>
      <c r="B43" s="29">
        <v>21115</v>
      </c>
      <c r="C43" s="29">
        <v>9888</v>
      </c>
      <c r="D43" s="29"/>
      <c r="E43" s="29">
        <v>9210</v>
      </c>
      <c r="F43" s="29"/>
      <c r="G43" s="29">
        <v>555</v>
      </c>
      <c r="H43" s="29"/>
      <c r="I43" s="29">
        <v>146</v>
      </c>
      <c r="J43" s="29"/>
      <c r="K43" s="29">
        <v>251</v>
      </c>
      <c r="L43" s="29"/>
      <c r="M43" s="29">
        <v>105</v>
      </c>
      <c r="N43" s="2"/>
      <c r="O43" s="12">
        <v>110</v>
      </c>
      <c r="P43" s="12"/>
      <c r="Q43" s="12">
        <v>34</v>
      </c>
      <c r="R43" s="12"/>
      <c r="S43" s="12">
        <v>487</v>
      </c>
      <c r="T43" s="12"/>
      <c r="U43" s="12">
        <v>8</v>
      </c>
      <c r="V43" s="12"/>
      <c r="W43" s="12">
        <v>11</v>
      </c>
      <c r="X43" s="12"/>
      <c r="Y43" s="12">
        <v>4</v>
      </c>
      <c r="Z43" s="12"/>
      <c r="AA43" s="13">
        <v>0</v>
      </c>
      <c r="AB43" s="12">
        <v>306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.75">
      <c r="A44" s="24" t="s">
        <v>38</v>
      </c>
      <c r="B44" s="29">
        <v>596691</v>
      </c>
      <c r="C44" s="29">
        <v>331050</v>
      </c>
      <c r="D44" s="29"/>
      <c r="E44" s="29">
        <v>214022</v>
      </c>
      <c r="F44" s="29"/>
      <c r="G44" s="29">
        <v>12932</v>
      </c>
      <c r="H44" s="29"/>
      <c r="I44" s="29">
        <v>2884</v>
      </c>
      <c r="J44" s="29"/>
      <c r="K44" s="29">
        <v>5598</v>
      </c>
      <c r="L44" s="29"/>
      <c r="M44" s="29">
        <v>2302</v>
      </c>
      <c r="N44" s="2"/>
      <c r="O44" s="12">
        <v>4962</v>
      </c>
      <c r="P44" s="12"/>
      <c r="Q44" s="12">
        <v>507</v>
      </c>
      <c r="R44" s="12"/>
      <c r="S44" s="12">
        <v>14780</v>
      </c>
      <c r="T44" s="12"/>
      <c r="U44" s="12">
        <v>59</v>
      </c>
      <c r="V44" s="12"/>
      <c r="W44" s="12">
        <v>524</v>
      </c>
      <c r="X44" s="12"/>
      <c r="Y44" s="12">
        <v>87</v>
      </c>
      <c r="Z44" s="12"/>
      <c r="AA44" s="13">
        <v>0</v>
      </c>
      <c r="AB44" s="12">
        <v>6984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5.75">
      <c r="A45" s="24" t="s">
        <v>39</v>
      </c>
      <c r="B45" s="29">
        <v>94489</v>
      </c>
      <c r="C45" s="29">
        <v>45133</v>
      </c>
      <c r="D45" s="29"/>
      <c r="E45" s="29">
        <v>38554</v>
      </c>
      <c r="F45" s="29"/>
      <c r="G45" s="29">
        <v>2398</v>
      </c>
      <c r="H45" s="29"/>
      <c r="I45" s="29">
        <v>344</v>
      </c>
      <c r="J45" s="29"/>
      <c r="K45" s="29">
        <v>1054</v>
      </c>
      <c r="L45" s="29"/>
      <c r="M45" s="29">
        <v>615</v>
      </c>
      <c r="N45" s="2"/>
      <c r="O45" s="12">
        <v>1594</v>
      </c>
      <c r="P45" s="12"/>
      <c r="Q45" s="12">
        <v>155</v>
      </c>
      <c r="R45" s="12"/>
      <c r="S45" s="12">
        <v>3257</v>
      </c>
      <c r="T45" s="12"/>
      <c r="U45" s="12">
        <v>34</v>
      </c>
      <c r="V45" s="12"/>
      <c r="W45" s="12">
        <v>101</v>
      </c>
      <c r="X45" s="12"/>
      <c r="Y45" s="12">
        <v>18</v>
      </c>
      <c r="Z45" s="12"/>
      <c r="AA45" s="13">
        <v>0</v>
      </c>
      <c r="AB45" s="12">
        <v>1232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.75">
      <c r="A46" s="24" t="s">
        <v>40</v>
      </c>
      <c r="B46" s="29">
        <v>97435</v>
      </c>
      <c r="C46" s="29">
        <v>42253</v>
      </c>
      <c r="D46" s="29"/>
      <c r="E46" s="29">
        <v>44993</v>
      </c>
      <c r="F46" s="29"/>
      <c r="G46" s="29">
        <v>2610</v>
      </c>
      <c r="H46" s="29"/>
      <c r="I46" s="29">
        <v>425</v>
      </c>
      <c r="J46" s="29"/>
      <c r="K46" s="29">
        <v>968</v>
      </c>
      <c r="L46" s="29"/>
      <c r="M46" s="29">
        <v>617</v>
      </c>
      <c r="N46" s="2"/>
      <c r="O46" s="12">
        <v>712</v>
      </c>
      <c r="P46" s="12"/>
      <c r="Q46" s="12">
        <v>119</v>
      </c>
      <c r="R46" s="12"/>
      <c r="S46" s="12">
        <v>3160</v>
      </c>
      <c r="T46" s="12"/>
      <c r="U46" s="12">
        <v>42</v>
      </c>
      <c r="V46" s="12"/>
      <c r="W46" s="12">
        <v>83</v>
      </c>
      <c r="X46" s="12"/>
      <c r="Y46" s="12">
        <v>14</v>
      </c>
      <c r="Z46" s="12"/>
      <c r="AA46" s="13">
        <v>0</v>
      </c>
      <c r="AB46" s="12">
        <v>1439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.75">
      <c r="A47" s="24" t="s">
        <v>41</v>
      </c>
      <c r="B47" s="29">
        <v>205724</v>
      </c>
      <c r="C47" s="29">
        <v>104766</v>
      </c>
      <c r="D47" s="29"/>
      <c r="E47" s="29">
        <v>78526</v>
      </c>
      <c r="F47" s="29"/>
      <c r="G47" s="29">
        <v>5152</v>
      </c>
      <c r="H47" s="29"/>
      <c r="I47" s="29">
        <v>857</v>
      </c>
      <c r="J47" s="29"/>
      <c r="K47" s="29">
        <v>2100</v>
      </c>
      <c r="L47" s="29"/>
      <c r="M47" s="29">
        <v>929</v>
      </c>
      <c r="N47" s="2"/>
      <c r="O47" s="12">
        <v>3030</v>
      </c>
      <c r="P47" s="12"/>
      <c r="Q47" s="12">
        <v>250</v>
      </c>
      <c r="R47" s="12"/>
      <c r="S47" s="12">
        <v>7670</v>
      </c>
      <c r="T47" s="12"/>
      <c r="U47" s="12">
        <v>51</v>
      </c>
      <c r="V47" s="12"/>
      <c r="W47" s="12">
        <v>263</v>
      </c>
      <c r="X47" s="12"/>
      <c r="Y47" s="12">
        <v>35</v>
      </c>
      <c r="Z47" s="12"/>
      <c r="AA47" s="13">
        <v>0</v>
      </c>
      <c r="AB47" s="12">
        <v>2095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.75">
      <c r="A48" s="24" t="s">
        <v>42</v>
      </c>
      <c r="B48" s="29">
        <v>46238</v>
      </c>
      <c r="C48" s="29">
        <v>19147</v>
      </c>
      <c r="D48" s="29"/>
      <c r="E48" s="29">
        <v>22409</v>
      </c>
      <c r="F48" s="29"/>
      <c r="G48" s="29">
        <v>1476</v>
      </c>
      <c r="H48" s="29"/>
      <c r="I48" s="29">
        <v>155</v>
      </c>
      <c r="J48" s="29"/>
      <c r="K48" s="29">
        <v>434</v>
      </c>
      <c r="L48" s="29"/>
      <c r="M48" s="29">
        <v>184</v>
      </c>
      <c r="N48" s="2"/>
      <c r="O48" s="12">
        <v>180</v>
      </c>
      <c r="P48" s="12"/>
      <c r="Q48" s="12">
        <v>66</v>
      </c>
      <c r="R48" s="12"/>
      <c r="S48" s="12">
        <v>1793</v>
      </c>
      <c r="T48" s="12"/>
      <c r="U48" s="12">
        <v>17</v>
      </c>
      <c r="V48" s="12"/>
      <c r="W48" s="12">
        <v>72</v>
      </c>
      <c r="X48" s="12"/>
      <c r="Y48" s="12">
        <v>15</v>
      </c>
      <c r="Z48" s="12"/>
      <c r="AA48" s="13">
        <v>0</v>
      </c>
      <c r="AB48" s="12">
        <v>290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.75">
      <c r="A49" s="24" t="s">
        <v>43</v>
      </c>
      <c r="B49" s="29">
        <v>127970</v>
      </c>
      <c r="C49" s="29">
        <v>56567</v>
      </c>
      <c r="D49" s="29"/>
      <c r="E49" s="29">
        <v>59371</v>
      </c>
      <c r="F49" s="29"/>
      <c r="G49" s="29">
        <v>3481</v>
      </c>
      <c r="H49" s="29"/>
      <c r="I49" s="29">
        <v>469</v>
      </c>
      <c r="J49" s="29"/>
      <c r="K49" s="29">
        <v>992</v>
      </c>
      <c r="L49" s="29"/>
      <c r="M49" s="29">
        <v>510</v>
      </c>
      <c r="N49" s="2"/>
      <c r="O49" s="12">
        <v>611</v>
      </c>
      <c r="P49" s="12"/>
      <c r="Q49" s="12">
        <v>137</v>
      </c>
      <c r="R49" s="12"/>
      <c r="S49" s="12">
        <v>4192</v>
      </c>
      <c r="T49" s="12"/>
      <c r="U49" s="12">
        <v>33</v>
      </c>
      <c r="V49" s="12"/>
      <c r="W49" s="12">
        <v>161</v>
      </c>
      <c r="X49" s="12"/>
      <c r="Y49" s="12">
        <v>25</v>
      </c>
      <c r="Z49" s="12"/>
      <c r="AA49" s="13">
        <v>0</v>
      </c>
      <c r="AB49" s="12">
        <v>1421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.75">
      <c r="A50" s="24" t="s">
        <v>44</v>
      </c>
      <c r="B50" s="29">
        <v>15997</v>
      </c>
      <c r="C50" s="29">
        <v>5753</v>
      </c>
      <c r="D50" s="29"/>
      <c r="E50" s="29">
        <v>8679</v>
      </c>
      <c r="F50" s="29"/>
      <c r="G50" s="29">
        <v>523</v>
      </c>
      <c r="H50" s="29"/>
      <c r="I50" s="29">
        <v>38</v>
      </c>
      <c r="J50" s="29"/>
      <c r="K50" s="29">
        <v>139</v>
      </c>
      <c r="L50" s="29"/>
      <c r="M50" s="29">
        <v>85</v>
      </c>
      <c r="N50" s="2"/>
      <c r="O50" s="12">
        <v>99</v>
      </c>
      <c r="P50" s="12"/>
      <c r="Q50" s="12">
        <v>20</v>
      </c>
      <c r="R50" s="12"/>
      <c r="S50" s="12">
        <v>474</v>
      </c>
      <c r="T50" s="12"/>
      <c r="U50" s="12">
        <v>8</v>
      </c>
      <c r="V50" s="12"/>
      <c r="W50" s="12">
        <v>24</v>
      </c>
      <c r="X50" s="12"/>
      <c r="Y50" s="12">
        <v>1</v>
      </c>
      <c r="Z50" s="12"/>
      <c r="AA50" s="13">
        <v>0</v>
      </c>
      <c r="AB50" s="12">
        <v>154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>
      <c r="A51" s="24" t="s">
        <v>45</v>
      </c>
      <c r="B51" s="29">
        <v>49063</v>
      </c>
      <c r="C51" s="29">
        <v>21869</v>
      </c>
      <c r="D51" s="29"/>
      <c r="E51" s="29">
        <v>21911</v>
      </c>
      <c r="F51" s="29"/>
      <c r="G51" s="29">
        <v>1338</v>
      </c>
      <c r="H51" s="29"/>
      <c r="I51" s="29">
        <v>197</v>
      </c>
      <c r="J51" s="29"/>
      <c r="K51" s="29">
        <v>584</v>
      </c>
      <c r="L51" s="29"/>
      <c r="M51" s="29">
        <v>293</v>
      </c>
      <c r="N51" s="2"/>
      <c r="O51" s="12">
        <v>404</v>
      </c>
      <c r="P51" s="12"/>
      <c r="Q51" s="12">
        <v>81</v>
      </c>
      <c r="R51" s="12"/>
      <c r="S51" s="12">
        <v>1699</v>
      </c>
      <c r="T51" s="12"/>
      <c r="U51" s="12">
        <v>26</v>
      </c>
      <c r="V51" s="12"/>
      <c r="W51" s="12">
        <v>64</v>
      </c>
      <c r="X51" s="12"/>
      <c r="Y51" s="12">
        <v>7</v>
      </c>
      <c r="Z51" s="12"/>
      <c r="AA51" s="13">
        <v>0</v>
      </c>
      <c r="AB51" s="12">
        <v>590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5.75">
      <c r="A52" s="24" t="s">
        <v>46</v>
      </c>
      <c r="B52" s="29">
        <v>25716</v>
      </c>
      <c r="C52" s="29">
        <v>10976</v>
      </c>
      <c r="D52" s="29"/>
      <c r="E52" s="29">
        <v>11697</v>
      </c>
      <c r="F52" s="29"/>
      <c r="G52" s="29">
        <v>522</v>
      </c>
      <c r="H52" s="29"/>
      <c r="I52" s="29">
        <v>120</v>
      </c>
      <c r="J52" s="29"/>
      <c r="K52" s="29">
        <v>305</v>
      </c>
      <c r="L52" s="29"/>
      <c r="M52" s="29">
        <v>79</v>
      </c>
      <c r="N52" s="2"/>
      <c r="O52" s="12">
        <v>179</v>
      </c>
      <c r="P52" s="12"/>
      <c r="Q52" s="12">
        <v>23</v>
      </c>
      <c r="R52" s="12"/>
      <c r="S52" s="12">
        <v>1419</v>
      </c>
      <c r="T52" s="12"/>
      <c r="U52" s="12">
        <v>2</v>
      </c>
      <c r="V52" s="12"/>
      <c r="W52" s="12">
        <v>32</v>
      </c>
      <c r="X52" s="12"/>
      <c r="Y52" s="12">
        <v>4</v>
      </c>
      <c r="Z52" s="12"/>
      <c r="AA52" s="13">
        <v>0</v>
      </c>
      <c r="AB52" s="12">
        <v>358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.75">
      <c r="A53" s="24" t="s">
        <v>47</v>
      </c>
      <c r="B53" s="29">
        <v>42814</v>
      </c>
      <c r="C53" s="29">
        <v>17872</v>
      </c>
      <c r="D53" s="29"/>
      <c r="E53" s="29">
        <v>19852</v>
      </c>
      <c r="F53" s="29"/>
      <c r="G53" s="29">
        <v>2001</v>
      </c>
      <c r="H53" s="29"/>
      <c r="I53" s="29">
        <v>109</v>
      </c>
      <c r="J53" s="29"/>
      <c r="K53" s="29">
        <v>373</v>
      </c>
      <c r="L53" s="29"/>
      <c r="M53" s="29">
        <v>179</v>
      </c>
      <c r="N53" s="2"/>
      <c r="O53" s="12">
        <v>280</v>
      </c>
      <c r="P53" s="12"/>
      <c r="Q53" s="12">
        <v>85</v>
      </c>
      <c r="R53" s="12"/>
      <c r="S53" s="12">
        <v>1730</v>
      </c>
      <c r="T53" s="12"/>
      <c r="U53" s="12">
        <v>5</v>
      </c>
      <c r="V53" s="12"/>
      <c r="W53" s="12">
        <v>57</v>
      </c>
      <c r="X53" s="12"/>
      <c r="Y53" s="12">
        <v>4</v>
      </c>
      <c r="Z53" s="12"/>
      <c r="AA53" s="13">
        <v>0</v>
      </c>
      <c r="AB53" s="12">
        <v>267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5.75">
      <c r="A54" s="24" t="s">
        <v>48</v>
      </c>
      <c r="B54" s="29">
        <v>69136</v>
      </c>
      <c r="C54" s="29">
        <v>33178</v>
      </c>
      <c r="D54" s="29"/>
      <c r="E54" s="29">
        <v>27223</v>
      </c>
      <c r="F54" s="29"/>
      <c r="G54" s="29">
        <v>2339</v>
      </c>
      <c r="H54" s="29"/>
      <c r="I54" s="29">
        <v>285</v>
      </c>
      <c r="J54" s="29"/>
      <c r="K54" s="29">
        <v>1028</v>
      </c>
      <c r="L54" s="29"/>
      <c r="M54" s="29">
        <v>258</v>
      </c>
      <c r="N54" s="2"/>
      <c r="O54" s="12">
        <v>602</v>
      </c>
      <c r="P54" s="12"/>
      <c r="Q54" s="12">
        <v>79</v>
      </c>
      <c r="R54" s="12"/>
      <c r="S54" s="12">
        <v>3291</v>
      </c>
      <c r="T54" s="12"/>
      <c r="U54" s="12">
        <v>18</v>
      </c>
      <c r="V54" s="12"/>
      <c r="W54" s="12">
        <v>111</v>
      </c>
      <c r="X54" s="12"/>
      <c r="Y54" s="12">
        <v>24</v>
      </c>
      <c r="Z54" s="12"/>
      <c r="AA54" s="13">
        <v>0</v>
      </c>
      <c r="AB54" s="12">
        <v>700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.75">
      <c r="A55" s="24" t="s">
        <v>49</v>
      </c>
      <c r="B55" s="29">
        <v>124330</v>
      </c>
      <c r="C55" s="29">
        <v>66596</v>
      </c>
      <c r="D55" s="29"/>
      <c r="E55" s="29">
        <v>44958</v>
      </c>
      <c r="F55" s="29"/>
      <c r="G55" s="29">
        <v>3483</v>
      </c>
      <c r="H55" s="29"/>
      <c r="I55" s="29">
        <v>461</v>
      </c>
      <c r="J55" s="29"/>
      <c r="K55" s="29">
        <v>1501</v>
      </c>
      <c r="L55" s="29"/>
      <c r="M55" s="29">
        <v>378</v>
      </c>
      <c r="N55" s="2"/>
      <c r="O55" s="12">
        <v>1433</v>
      </c>
      <c r="P55" s="12"/>
      <c r="Q55" s="12">
        <v>94</v>
      </c>
      <c r="R55" s="12"/>
      <c r="S55" s="12">
        <v>3502</v>
      </c>
      <c r="T55" s="12"/>
      <c r="U55" s="12">
        <v>33</v>
      </c>
      <c r="V55" s="12"/>
      <c r="W55" s="12">
        <v>133</v>
      </c>
      <c r="X55" s="12"/>
      <c r="Y55" s="12">
        <v>8</v>
      </c>
      <c r="Z55" s="12"/>
      <c r="AA55" s="13">
        <v>0</v>
      </c>
      <c r="AB55" s="12">
        <v>1750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.75">
      <c r="A56" s="24" t="s">
        <v>50</v>
      </c>
      <c r="B56" s="29">
        <v>40441</v>
      </c>
      <c r="C56" s="29">
        <v>20664</v>
      </c>
      <c r="D56" s="29"/>
      <c r="E56" s="29">
        <v>15797</v>
      </c>
      <c r="F56" s="29"/>
      <c r="G56" s="29">
        <v>652</v>
      </c>
      <c r="H56" s="29"/>
      <c r="I56" s="29">
        <v>157</v>
      </c>
      <c r="J56" s="29"/>
      <c r="K56" s="29">
        <v>445</v>
      </c>
      <c r="L56" s="29"/>
      <c r="M56" s="29">
        <v>168</v>
      </c>
      <c r="N56" s="2"/>
      <c r="O56" s="12">
        <v>277</v>
      </c>
      <c r="P56" s="12"/>
      <c r="Q56" s="12">
        <v>41</v>
      </c>
      <c r="R56" s="12"/>
      <c r="S56" s="12">
        <v>1488</v>
      </c>
      <c r="T56" s="12"/>
      <c r="U56" s="12">
        <v>22</v>
      </c>
      <c r="V56" s="12"/>
      <c r="W56" s="12">
        <v>55</v>
      </c>
      <c r="X56" s="12"/>
      <c r="Y56" s="12">
        <v>13</v>
      </c>
      <c r="Z56" s="12"/>
      <c r="AA56" s="13">
        <v>0</v>
      </c>
      <c r="AB56" s="12">
        <v>662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.75">
      <c r="A57" s="24" t="s">
        <v>51</v>
      </c>
      <c r="B57" s="29">
        <v>95655</v>
      </c>
      <c r="C57" s="29">
        <v>41596</v>
      </c>
      <c r="D57" s="29"/>
      <c r="E57" s="29">
        <v>44292</v>
      </c>
      <c r="F57" s="29"/>
      <c r="G57" s="29">
        <v>2331</v>
      </c>
      <c r="H57" s="29"/>
      <c r="I57" s="29">
        <v>377</v>
      </c>
      <c r="J57" s="29"/>
      <c r="K57" s="29">
        <v>1094</v>
      </c>
      <c r="L57" s="29"/>
      <c r="M57" s="29">
        <v>295</v>
      </c>
      <c r="N57" s="2"/>
      <c r="O57" s="12">
        <v>669</v>
      </c>
      <c r="P57" s="12"/>
      <c r="Q57" s="12">
        <v>81</v>
      </c>
      <c r="R57" s="12"/>
      <c r="S57" s="12">
        <v>4149</v>
      </c>
      <c r="T57" s="12"/>
      <c r="U57" s="12">
        <v>24</v>
      </c>
      <c r="V57" s="12"/>
      <c r="W57" s="12">
        <v>131</v>
      </c>
      <c r="X57" s="12"/>
      <c r="Y57" s="12">
        <v>18</v>
      </c>
      <c r="Z57" s="12"/>
      <c r="AA57" s="13">
        <v>0</v>
      </c>
      <c r="AB57" s="12">
        <v>598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.75">
      <c r="A58" s="24" t="s">
        <v>52</v>
      </c>
      <c r="B58" s="29">
        <v>67666</v>
      </c>
      <c r="C58" s="29">
        <v>34250</v>
      </c>
      <c r="D58" s="29"/>
      <c r="E58" s="29">
        <v>26161</v>
      </c>
      <c r="F58" s="29"/>
      <c r="G58" s="29">
        <v>1800</v>
      </c>
      <c r="H58" s="29"/>
      <c r="I58" s="29">
        <v>250</v>
      </c>
      <c r="J58" s="29"/>
      <c r="K58" s="29">
        <v>861</v>
      </c>
      <c r="L58" s="29"/>
      <c r="M58" s="29">
        <v>238</v>
      </c>
      <c r="N58" s="2"/>
      <c r="O58" s="12">
        <v>423</v>
      </c>
      <c r="P58" s="12"/>
      <c r="Q58" s="12">
        <v>70</v>
      </c>
      <c r="R58" s="12"/>
      <c r="S58" s="12">
        <v>2750</v>
      </c>
      <c r="T58" s="12"/>
      <c r="U58" s="12">
        <v>21</v>
      </c>
      <c r="V58" s="12"/>
      <c r="W58" s="12">
        <v>108</v>
      </c>
      <c r="X58" s="12"/>
      <c r="Y58" s="12">
        <v>14</v>
      </c>
      <c r="Z58" s="12"/>
      <c r="AA58" s="13">
        <v>0</v>
      </c>
      <c r="AB58" s="12">
        <v>720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.75">
      <c r="A59" s="24" t="s">
        <v>53</v>
      </c>
      <c r="B59" s="29">
        <v>13668</v>
      </c>
      <c r="C59" s="29">
        <v>5178</v>
      </c>
      <c r="D59" s="29"/>
      <c r="E59" s="29">
        <v>7035</v>
      </c>
      <c r="F59" s="29"/>
      <c r="G59" s="29">
        <v>424</v>
      </c>
      <c r="H59" s="29"/>
      <c r="I59" s="29">
        <v>47</v>
      </c>
      <c r="J59" s="29"/>
      <c r="K59" s="29">
        <v>138</v>
      </c>
      <c r="L59" s="29"/>
      <c r="M59" s="29">
        <v>46</v>
      </c>
      <c r="N59" s="2"/>
      <c r="O59" s="12">
        <v>74</v>
      </c>
      <c r="P59" s="12"/>
      <c r="Q59" s="12">
        <v>20</v>
      </c>
      <c r="R59" s="12"/>
      <c r="S59" s="12">
        <v>551</v>
      </c>
      <c r="T59" s="12"/>
      <c r="U59" s="12">
        <v>6</v>
      </c>
      <c r="V59" s="12"/>
      <c r="W59" s="12">
        <v>26</v>
      </c>
      <c r="X59" s="12"/>
      <c r="Y59" s="12">
        <v>3</v>
      </c>
      <c r="Z59" s="12"/>
      <c r="AA59" s="13">
        <v>0</v>
      </c>
      <c r="AB59" s="12">
        <v>120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.75">
      <c r="A60" s="24" t="s">
        <v>54</v>
      </c>
      <c r="B60" s="29">
        <v>8253</v>
      </c>
      <c r="C60" s="29">
        <v>3132</v>
      </c>
      <c r="D60" s="29"/>
      <c r="E60" s="29">
        <v>4154</v>
      </c>
      <c r="F60" s="29"/>
      <c r="G60" s="29">
        <v>227</v>
      </c>
      <c r="H60" s="29"/>
      <c r="I60" s="29">
        <v>45</v>
      </c>
      <c r="J60" s="29"/>
      <c r="K60" s="29">
        <v>96</v>
      </c>
      <c r="L60" s="29"/>
      <c r="M60" s="29">
        <v>39</v>
      </c>
      <c r="N60" s="2"/>
      <c r="O60" s="12">
        <v>73</v>
      </c>
      <c r="P60" s="12"/>
      <c r="Q60" s="12">
        <v>7</v>
      </c>
      <c r="R60" s="12"/>
      <c r="S60" s="12">
        <v>369</v>
      </c>
      <c r="T60" s="12"/>
      <c r="U60" s="12">
        <v>2</v>
      </c>
      <c r="V60" s="12"/>
      <c r="W60" s="12">
        <v>8</v>
      </c>
      <c r="X60" s="12"/>
      <c r="Y60" s="12">
        <v>1</v>
      </c>
      <c r="Z60" s="12"/>
      <c r="AA60" s="13">
        <v>0</v>
      </c>
      <c r="AB60" s="12">
        <v>100</v>
      </c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.75">
      <c r="A61" s="24" t="s">
        <v>55</v>
      </c>
      <c r="B61" s="29">
        <v>14490</v>
      </c>
      <c r="C61" s="29">
        <v>6578</v>
      </c>
      <c r="D61" s="29"/>
      <c r="E61" s="29">
        <v>6377</v>
      </c>
      <c r="F61" s="29"/>
      <c r="G61" s="29">
        <v>357</v>
      </c>
      <c r="H61" s="29"/>
      <c r="I61" s="29">
        <v>55</v>
      </c>
      <c r="J61" s="29"/>
      <c r="K61" s="29">
        <v>190</v>
      </c>
      <c r="L61" s="29"/>
      <c r="M61" s="29">
        <v>81</v>
      </c>
      <c r="N61" s="2"/>
      <c r="O61" s="12">
        <v>73</v>
      </c>
      <c r="P61" s="12"/>
      <c r="Q61" s="12">
        <v>33</v>
      </c>
      <c r="R61" s="12"/>
      <c r="S61" s="12">
        <v>560</v>
      </c>
      <c r="T61" s="12"/>
      <c r="U61" s="12">
        <v>5</v>
      </c>
      <c r="V61" s="12"/>
      <c r="W61" s="12">
        <v>22</v>
      </c>
      <c r="X61" s="12"/>
      <c r="Y61" s="12">
        <v>2</v>
      </c>
      <c r="Z61" s="12"/>
      <c r="AA61" s="13">
        <v>0</v>
      </c>
      <c r="AB61" s="12">
        <v>157</v>
      </c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.75">
      <c r="A62" s="24" t="s">
        <v>56</v>
      </c>
      <c r="B62" s="29">
        <v>40939</v>
      </c>
      <c r="C62" s="29">
        <v>14014</v>
      </c>
      <c r="D62" s="29"/>
      <c r="E62" s="29">
        <v>23244</v>
      </c>
      <c r="F62" s="29"/>
      <c r="G62" s="29">
        <v>956</v>
      </c>
      <c r="H62" s="29"/>
      <c r="I62" s="29">
        <v>212</v>
      </c>
      <c r="J62" s="29"/>
      <c r="K62" s="29">
        <v>404</v>
      </c>
      <c r="L62" s="29"/>
      <c r="M62" s="29">
        <v>202</v>
      </c>
      <c r="N62" s="2"/>
      <c r="O62" s="12">
        <v>182</v>
      </c>
      <c r="P62" s="12"/>
      <c r="Q62" s="12">
        <v>47</v>
      </c>
      <c r="R62" s="12"/>
      <c r="S62" s="12">
        <v>1248</v>
      </c>
      <c r="T62" s="12"/>
      <c r="U62" s="12">
        <v>7</v>
      </c>
      <c r="V62" s="12"/>
      <c r="W62" s="12">
        <v>34</v>
      </c>
      <c r="X62" s="12"/>
      <c r="Y62" s="12">
        <v>13</v>
      </c>
      <c r="Z62" s="12"/>
      <c r="AA62" s="13">
        <v>0</v>
      </c>
      <c r="AB62" s="12">
        <v>376</v>
      </c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.75">
      <c r="A63" s="24" t="s">
        <v>57</v>
      </c>
      <c r="B63" s="29">
        <v>577810</v>
      </c>
      <c r="C63" s="29">
        <v>295902</v>
      </c>
      <c r="D63" s="29"/>
      <c r="E63" s="29">
        <v>225652</v>
      </c>
      <c r="F63" s="29"/>
      <c r="G63" s="29">
        <v>15340</v>
      </c>
      <c r="H63" s="29"/>
      <c r="I63" s="29">
        <v>4616</v>
      </c>
      <c r="J63" s="29"/>
      <c r="K63" s="29">
        <v>5386</v>
      </c>
      <c r="L63" s="29"/>
      <c r="M63" s="29">
        <v>2629</v>
      </c>
      <c r="N63" s="2"/>
      <c r="O63" s="12">
        <v>5018</v>
      </c>
      <c r="P63" s="12"/>
      <c r="Q63" s="12">
        <v>526</v>
      </c>
      <c r="R63" s="12"/>
      <c r="S63" s="12">
        <v>18130</v>
      </c>
      <c r="T63" s="12"/>
      <c r="U63" s="12">
        <v>73</v>
      </c>
      <c r="V63" s="12"/>
      <c r="W63" s="12">
        <v>513</v>
      </c>
      <c r="X63" s="12"/>
      <c r="Y63" s="12">
        <v>81</v>
      </c>
      <c r="Z63" s="12"/>
      <c r="AA63" s="13">
        <v>0</v>
      </c>
      <c r="AB63" s="12">
        <v>3944</v>
      </c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.75">
      <c r="A64" s="24" t="s">
        <v>58</v>
      </c>
      <c r="B64" s="29">
        <v>28954</v>
      </c>
      <c r="C64" s="29">
        <v>13895</v>
      </c>
      <c r="D64" s="29"/>
      <c r="E64" s="29">
        <v>11858</v>
      </c>
      <c r="F64" s="29"/>
      <c r="G64" s="29">
        <v>845</v>
      </c>
      <c r="H64" s="29"/>
      <c r="I64" s="29">
        <v>114</v>
      </c>
      <c r="J64" s="29"/>
      <c r="K64" s="29">
        <v>282</v>
      </c>
      <c r="L64" s="29"/>
      <c r="M64" s="29">
        <v>120</v>
      </c>
      <c r="N64" s="2"/>
      <c r="O64" s="12">
        <v>171</v>
      </c>
      <c r="P64" s="12"/>
      <c r="Q64" s="12">
        <v>39</v>
      </c>
      <c r="R64" s="12"/>
      <c r="S64" s="12">
        <v>1156</v>
      </c>
      <c r="T64" s="12"/>
      <c r="U64" s="12">
        <v>5</v>
      </c>
      <c r="V64" s="12"/>
      <c r="W64" s="12">
        <v>30</v>
      </c>
      <c r="X64" s="12"/>
      <c r="Y64" s="12">
        <v>9</v>
      </c>
      <c r="Z64" s="12"/>
      <c r="AA64" s="13">
        <v>0</v>
      </c>
      <c r="AB64" s="12">
        <v>430</v>
      </c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.75">
      <c r="A65" s="24" t="s">
        <v>59</v>
      </c>
      <c r="B65" s="29">
        <v>22585</v>
      </c>
      <c r="C65" s="29">
        <v>8838</v>
      </c>
      <c r="D65" s="29"/>
      <c r="E65" s="29">
        <v>11823</v>
      </c>
      <c r="F65" s="29"/>
      <c r="G65" s="29">
        <v>416</v>
      </c>
      <c r="H65" s="29"/>
      <c r="I65" s="29">
        <v>64</v>
      </c>
      <c r="J65" s="29"/>
      <c r="K65" s="29">
        <v>184</v>
      </c>
      <c r="L65" s="29"/>
      <c r="M65" s="29">
        <v>74</v>
      </c>
      <c r="N65" s="2"/>
      <c r="O65" s="12">
        <v>148</v>
      </c>
      <c r="P65" s="12"/>
      <c r="Q65" s="12">
        <v>23</v>
      </c>
      <c r="R65" s="12"/>
      <c r="S65" s="12">
        <v>846</v>
      </c>
      <c r="T65" s="12"/>
      <c r="U65" s="12">
        <v>5</v>
      </c>
      <c r="V65" s="12"/>
      <c r="W65" s="12">
        <v>31</v>
      </c>
      <c r="X65" s="12"/>
      <c r="Y65" s="12">
        <v>2</v>
      </c>
      <c r="Z65" s="12"/>
      <c r="AA65" s="13">
        <v>0</v>
      </c>
      <c r="AB65" s="12">
        <v>131</v>
      </c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.75">
      <c r="A66" s="24" t="s">
        <v>60</v>
      </c>
      <c r="B66" s="29">
        <v>40351</v>
      </c>
      <c r="C66" s="29">
        <v>20435</v>
      </c>
      <c r="D66" s="29"/>
      <c r="E66" s="29">
        <v>12957</v>
      </c>
      <c r="F66" s="29"/>
      <c r="G66" s="29">
        <v>394</v>
      </c>
      <c r="H66" s="29"/>
      <c r="I66" s="29">
        <v>90</v>
      </c>
      <c r="J66" s="29"/>
      <c r="K66" s="29">
        <v>455</v>
      </c>
      <c r="L66" s="29"/>
      <c r="M66" s="29">
        <v>75</v>
      </c>
      <c r="N66" s="2"/>
      <c r="O66" s="12">
        <v>917</v>
      </c>
      <c r="P66" s="12"/>
      <c r="Q66" s="12">
        <v>38</v>
      </c>
      <c r="R66" s="12"/>
      <c r="S66" s="12">
        <v>4548</v>
      </c>
      <c r="T66" s="12"/>
      <c r="U66" s="12">
        <v>14</v>
      </c>
      <c r="V66" s="12"/>
      <c r="W66" s="12">
        <v>119</v>
      </c>
      <c r="X66" s="12"/>
      <c r="Y66" s="12">
        <v>16</v>
      </c>
      <c r="Z66" s="12"/>
      <c r="AA66" s="12">
        <v>2</v>
      </c>
      <c r="AB66" s="12">
        <v>291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.75">
      <c r="A67" s="24" t="s">
        <v>61</v>
      </c>
      <c r="B67" s="29">
        <v>78853</v>
      </c>
      <c r="C67" s="29">
        <v>36321</v>
      </c>
      <c r="D67" s="29"/>
      <c r="E67" s="29">
        <v>31015</v>
      </c>
      <c r="F67" s="29"/>
      <c r="G67" s="29">
        <v>2432</v>
      </c>
      <c r="H67" s="29"/>
      <c r="I67" s="29">
        <v>340</v>
      </c>
      <c r="J67" s="29"/>
      <c r="K67" s="29">
        <v>985</v>
      </c>
      <c r="L67" s="29"/>
      <c r="M67" s="29">
        <v>278</v>
      </c>
      <c r="N67" s="2"/>
      <c r="O67" s="12">
        <v>856</v>
      </c>
      <c r="P67" s="12"/>
      <c r="Q67" s="12">
        <v>84</v>
      </c>
      <c r="R67" s="12"/>
      <c r="S67" s="12">
        <v>5732</v>
      </c>
      <c r="T67" s="12"/>
      <c r="U67" s="12">
        <v>28</v>
      </c>
      <c r="V67" s="12"/>
      <c r="W67" s="12">
        <v>132</v>
      </c>
      <c r="X67" s="12"/>
      <c r="Y67" s="12">
        <v>22</v>
      </c>
      <c r="Z67" s="12"/>
      <c r="AA67" s="13">
        <v>0</v>
      </c>
      <c r="AB67" s="12">
        <v>628</v>
      </c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.75">
      <c r="A68" s="24" t="s">
        <v>62</v>
      </c>
      <c r="B68" s="29">
        <v>28808</v>
      </c>
      <c r="C68" s="29">
        <v>11656</v>
      </c>
      <c r="D68" s="29"/>
      <c r="E68" s="29">
        <v>14257</v>
      </c>
      <c r="F68" s="29"/>
      <c r="G68" s="29">
        <v>736</v>
      </c>
      <c r="H68" s="29"/>
      <c r="I68" s="29">
        <v>125</v>
      </c>
      <c r="J68" s="29"/>
      <c r="K68" s="29">
        <v>353</v>
      </c>
      <c r="L68" s="29"/>
      <c r="M68" s="29">
        <v>83</v>
      </c>
      <c r="N68" s="2"/>
      <c r="O68" s="12">
        <v>184</v>
      </c>
      <c r="P68" s="12"/>
      <c r="Q68" s="12">
        <v>23</v>
      </c>
      <c r="R68" s="12"/>
      <c r="S68" s="12">
        <v>1177</v>
      </c>
      <c r="T68" s="12"/>
      <c r="U68" s="12">
        <v>7</v>
      </c>
      <c r="V68" s="12"/>
      <c r="W68" s="12">
        <v>18</v>
      </c>
      <c r="X68" s="12"/>
      <c r="Y68" s="12">
        <v>2</v>
      </c>
      <c r="Z68" s="12"/>
      <c r="AA68" s="13">
        <v>0</v>
      </c>
      <c r="AB68" s="12">
        <v>187</v>
      </c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.75">
      <c r="A69" s="24" t="s">
        <v>63</v>
      </c>
      <c r="B69" s="29">
        <v>23966</v>
      </c>
      <c r="C69" s="29">
        <v>9238</v>
      </c>
      <c r="D69" s="29"/>
      <c r="E69" s="29">
        <v>11963</v>
      </c>
      <c r="F69" s="29"/>
      <c r="G69" s="29">
        <v>633</v>
      </c>
      <c r="H69" s="29"/>
      <c r="I69" s="29">
        <v>142</v>
      </c>
      <c r="J69" s="29"/>
      <c r="K69" s="29">
        <v>254</v>
      </c>
      <c r="L69" s="29"/>
      <c r="M69" s="29">
        <v>96</v>
      </c>
      <c r="N69" s="2"/>
      <c r="O69" s="12">
        <v>149</v>
      </c>
      <c r="P69" s="12"/>
      <c r="Q69" s="12">
        <v>32</v>
      </c>
      <c r="R69" s="12"/>
      <c r="S69" s="12">
        <v>997</v>
      </c>
      <c r="T69" s="12"/>
      <c r="U69" s="12">
        <v>9</v>
      </c>
      <c r="V69" s="12"/>
      <c r="W69" s="12">
        <v>37</v>
      </c>
      <c r="X69" s="12"/>
      <c r="Y69" s="12">
        <v>5</v>
      </c>
      <c r="Z69" s="12"/>
      <c r="AA69" s="13">
        <v>0</v>
      </c>
      <c r="AB69" s="12">
        <v>411</v>
      </c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.75">
      <c r="A70" s="24" t="s">
        <v>64</v>
      </c>
      <c r="B70" s="29">
        <v>38633</v>
      </c>
      <c r="C70" s="29">
        <v>14421</v>
      </c>
      <c r="D70" s="29"/>
      <c r="E70" s="29">
        <v>20136</v>
      </c>
      <c r="F70" s="29"/>
      <c r="G70" s="29">
        <v>1565</v>
      </c>
      <c r="H70" s="29"/>
      <c r="I70" s="29">
        <v>136</v>
      </c>
      <c r="J70" s="29"/>
      <c r="K70" s="29">
        <v>399</v>
      </c>
      <c r="L70" s="29"/>
      <c r="M70" s="29">
        <v>194</v>
      </c>
      <c r="N70" s="2"/>
      <c r="O70" s="12">
        <v>157</v>
      </c>
      <c r="P70" s="12"/>
      <c r="Q70" s="12">
        <v>46</v>
      </c>
      <c r="R70" s="12"/>
      <c r="S70" s="12">
        <v>1202</v>
      </c>
      <c r="T70" s="12"/>
      <c r="U70" s="12">
        <v>4</v>
      </c>
      <c r="V70" s="12"/>
      <c r="W70" s="12">
        <v>61</v>
      </c>
      <c r="X70" s="12"/>
      <c r="Y70" s="12">
        <v>8</v>
      </c>
      <c r="Z70" s="12"/>
      <c r="AA70" s="13">
        <v>0</v>
      </c>
      <c r="AB70" s="12">
        <v>304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.75">
      <c r="A71" s="24" t="s">
        <v>65</v>
      </c>
      <c r="B71" s="29">
        <v>378961</v>
      </c>
      <c r="C71" s="29">
        <v>211771</v>
      </c>
      <c r="D71" s="29"/>
      <c r="E71" s="29">
        <v>130999</v>
      </c>
      <c r="F71" s="29"/>
      <c r="G71" s="29">
        <v>8279</v>
      </c>
      <c r="H71" s="29"/>
      <c r="I71" s="29">
        <v>926</v>
      </c>
      <c r="J71" s="29"/>
      <c r="K71" s="29">
        <v>3400</v>
      </c>
      <c r="L71" s="29"/>
      <c r="M71" s="29">
        <v>1109</v>
      </c>
      <c r="N71" s="2"/>
      <c r="O71" s="12">
        <v>2839</v>
      </c>
      <c r="P71" s="12"/>
      <c r="Q71" s="12">
        <v>275</v>
      </c>
      <c r="R71" s="12"/>
      <c r="S71" s="12">
        <v>11596</v>
      </c>
      <c r="T71" s="12"/>
      <c r="U71" s="12">
        <v>51</v>
      </c>
      <c r="V71" s="12"/>
      <c r="W71" s="12">
        <v>452</v>
      </c>
      <c r="X71" s="12"/>
      <c r="Y71" s="12">
        <v>78</v>
      </c>
      <c r="Z71" s="12"/>
      <c r="AA71" s="13">
        <v>0</v>
      </c>
      <c r="AB71" s="12">
        <v>7186</v>
      </c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.75">
      <c r="A72" s="24" t="s">
        <v>66</v>
      </c>
      <c r="B72" s="29">
        <v>17793</v>
      </c>
      <c r="C72" s="29">
        <v>5762</v>
      </c>
      <c r="D72" s="29"/>
      <c r="E72" s="29">
        <v>10245</v>
      </c>
      <c r="F72" s="29"/>
      <c r="G72" s="29">
        <v>564</v>
      </c>
      <c r="H72" s="29"/>
      <c r="I72" s="29">
        <v>67</v>
      </c>
      <c r="J72" s="29"/>
      <c r="K72" s="29">
        <v>134</v>
      </c>
      <c r="L72" s="29"/>
      <c r="M72" s="29">
        <v>141</v>
      </c>
      <c r="N72" s="2"/>
      <c r="O72" s="12">
        <v>39</v>
      </c>
      <c r="P72" s="12"/>
      <c r="Q72" s="12">
        <v>18</v>
      </c>
      <c r="R72" s="12"/>
      <c r="S72" s="12">
        <v>548</v>
      </c>
      <c r="T72" s="12"/>
      <c r="U72" s="12">
        <v>3</v>
      </c>
      <c r="V72" s="12"/>
      <c r="W72" s="12">
        <v>3</v>
      </c>
      <c r="X72" s="12"/>
      <c r="Y72" s="12">
        <v>103</v>
      </c>
      <c r="Z72" s="12"/>
      <c r="AA72" s="13">
        <v>0</v>
      </c>
      <c r="AB72" s="12">
        <v>166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.75">
      <c r="A73" s="24" t="s">
        <v>67</v>
      </c>
      <c r="B73" s="29">
        <v>10365</v>
      </c>
      <c r="C73" s="29">
        <v>3823</v>
      </c>
      <c r="D73" s="29"/>
      <c r="E73" s="29">
        <v>5287</v>
      </c>
      <c r="F73" s="29"/>
      <c r="G73" s="29">
        <v>278</v>
      </c>
      <c r="H73" s="29"/>
      <c r="I73" s="29">
        <v>51</v>
      </c>
      <c r="J73" s="29"/>
      <c r="K73" s="29">
        <v>91</v>
      </c>
      <c r="L73" s="29"/>
      <c r="M73" s="29">
        <v>53</v>
      </c>
      <c r="N73" s="2"/>
      <c r="O73" s="12">
        <v>48</v>
      </c>
      <c r="P73" s="12"/>
      <c r="Q73" s="12">
        <v>19</v>
      </c>
      <c r="R73" s="12"/>
      <c r="S73" s="12">
        <v>386</v>
      </c>
      <c r="T73" s="12"/>
      <c r="U73" s="12">
        <v>3</v>
      </c>
      <c r="V73" s="12"/>
      <c r="W73" s="12">
        <v>11</v>
      </c>
      <c r="X73" s="12"/>
      <c r="Y73" s="12">
        <v>2</v>
      </c>
      <c r="Z73" s="12"/>
      <c r="AA73" s="13">
        <v>0</v>
      </c>
      <c r="AB73" s="12">
        <v>313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.75">
      <c r="A75" s="2" t="s">
        <v>70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.75">
      <c r="A77" s="2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.75">
      <c r="A79" s="42" t="s">
        <v>155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</sheetData>
  <sheetProtection/>
  <hyperlinks>
    <hyperlink ref="A79" r:id="rId1" display="SOURCE: New York State Board of Elections.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3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9.77734375" style="0" customWidth="1"/>
    <col min="3" max="3" width="10.77734375" style="0" customWidth="1"/>
    <col min="4" max="4" width="1.77734375" style="0" customWidth="1"/>
    <col min="6" max="6" width="1.77734375" style="0" customWidth="1"/>
    <col min="7" max="7" width="10.6640625" style="0" customWidth="1"/>
    <col min="8" max="8" width="1.77734375" style="0" customWidth="1"/>
    <col min="9" max="9" width="11.77734375" style="0" customWidth="1"/>
    <col min="10" max="10" width="1.77734375" style="0" customWidth="1"/>
    <col min="12" max="12" width="1.77734375" style="0" customWidth="1"/>
    <col min="14" max="14" width="1.77734375" style="0" customWidth="1"/>
    <col min="16" max="16" width="1.77734375" style="0" customWidth="1"/>
    <col min="18" max="18" width="1.77734375" style="0" customWidth="1"/>
    <col min="20" max="20" width="1.77734375" style="0" customWidth="1"/>
    <col min="22" max="22" width="1.77734375" style="0" customWidth="1"/>
    <col min="23" max="23" width="10.4453125" style="0" customWidth="1"/>
    <col min="24" max="24" width="1.77734375" style="0" customWidth="1"/>
  </cols>
  <sheetData>
    <row r="1" spans="1:38" ht="20.25">
      <c r="A1" s="16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0.25">
      <c r="A2" s="16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9.25">
      <c r="A4" s="20"/>
      <c r="B4" s="21"/>
      <c r="C4" s="22" t="s">
        <v>192</v>
      </c>
      <c r="D4" s="21"/>
      <c r="E4" s="22" t="s">
        <v>193</v>
      </c>
      <c r="F4" s="21"/>
      <c r="G4" s="22" t="s">
        <v>193</v>
      </c>
      <c r="H4" s="21"/>
      <c r="I4" s="22" t="s">
        <v>194</v>
      </c>
      <c r="J4" s="21"/>
      <c r="K4" s="22" t="s">
        <v>192</v>
      </c>
      <c r="L4" s="21"/>
      <c r="M4" s="22" t="s">
        <v>195</v>
      </c>
      <c r="N4" s="21"/>
      <c r="O4" s="22" t="s">
        <v>193</v>
      </c>
      <c r="P4" s="21"/>
      <c r="Q4" s="22" t="s">
        <v>196</v>
      </c>
      <c r="R4" s="21"/>
      <c r="S4" s="22" t="s">
        <v>197</v>
      </c>
      <c r="T4" s="21"/>
      <c r="U4" s="22" t="s">
        <v>198</v>
      </c>
      <c r="V4" s="21"/>
      <c r="W4" s="22" t="s">
        <v>199</v>
      </c>
      <c r="X4" s="21"/>
      <c r="Y4" s="22" t="s">
        <v>200</v>
      </c>
      <c r="Z4" s="2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43.5">
      <c r="A5" s="8" t="s">
        <v>1</v>
      </c>
      <c r="B5" s="18" t="s">
        <v>108</v>
      </c>
      <c r="C5" s="9" t="s">
        <v>68</v>
      </c>
      <c r="D5" s="9"/>
      <c r="E5" s="9" t="s">
        <v>2</v>
      </c>
      <c r="F5" s="9"/>
      <c r="G5" s="9" t="s">
        <v>170</v>
      </c>
      <c r="H5" s="9"/>
      <c r="I5" s="9" t="s">
        <v>137</v>
      </c>
      <c r="J5" s="9"/>
      <c r="K5" s="9" t="s">
        <v>171</v>
      </c>
      <c r="L5" s="9"/>
      <c r="M5" s="18" t="s">
        <v>189</v>
      </c>
      <c r="N5" s="9"/>
      <c r="O5" s="9" t="s">
        <v>186</v>
      </c>
      <c r="P5" s="9"/>
      <c r="Q5" s="18" t="s">
        <v>190</v>
      </c>
      <c r="R5" s="9"/>
      <c r="S5" s="9" t="s">
        <v>187</v>
      </c>
      <c r="T5" s="9"/>
      <c r="U5" s="18" t="s">
        <v>157</v>
      </c>
      <c r="V5" s="9"/>
      <c r="W5" s="18" t="s">
        <v>191</v>
      </c>
      <c r="X5" s="9"/>
      <c r="Y5" s="9" t="s">
        <v>172</v>
      </c>
      <c r="Z5" s="18" t="s">
        <v>112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>
      <c r="A7" s="2" t="s">
        <v>3</v>
      </c>
      <c r="B7" s="12">
        <v>6439129</v>
      </c>
      <c r="C7" s="12">
        <v>3649630</v>
      </c>
      <c r="D7" s="12"/>
      <c r="E7" s="12">
        <v>1738707</v>
      </c>
      <c r="F7" s="12"/>
      <c r="G7" s="12">
        <v>183392</v>
      </c>
      <c r="H7" s="12"/>
      <c r="I7" s="12">
        <v>503458</v>
      </c>
      <c r="J7" s="12"/>
      <c r="K7" s="12">
        <v>106547</v>
      </c>
      <c r="L7" s="12"/>
      <c r="M7" s="12">
        <v>23580</v>
      </c>
      <c r="N7" s="2"/>
      <c r="O7" s="12">
        <v>11393</v>
      </c>
      <c r="P7" s="12"/>
      <c r="Q7" s="12">
        <v>5011</v>
      </c>
      <c r="R7" s="12"/>
      <c r="S7" s="12">
        <v>12220</v>
      </c>
      <c r="T7" s="12"/>
      <c r="U7" s="12">
        <v>2762</v>
      </c>
      <c r="V7" s="12"/>
      <c r="W7" s="12">
        <v>3473</v>
      </c>
      <c r="X7" s="12"/>
      <c r="Y7" s="12">
        <v>75956</v>
      </c>
      <c r="Z7" s="12">
        <v>123000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.75">
      <c r="A8" s="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5.75">
      <c r="A9" s="2" t="s">
        <v>4</v>
      </c>
      <c r="B9" s="12">
        <v>2028013</v>
      </c>
      <c r="C9" s="12">
        <v>1457446</v>
      </c>
      <c r="D9" s="12"/>
      <c r="E9" s="12">
        <v>301971</v>
      </c>
      <c r="F9" s="12"/>
      <c r="G9" s="12">
        <v>33331</v>
      </c>
      <c r="H9" s="12"/>
      <c r="I9" s="12">
        <v>64617</v>
      </c>
      <c r="J9" s="12"/>
      <c r="K9" s="12">
        <v>54802</v>
      </c>
      <c r="L9" s="12"/>
      <c r="M9" s="12">
        <v>4771</v>
      </c>
      <c r="N9" s="2"/>
      <c r="O9" s="12">
        <v>4235</v>
      </c>
      <c r="P9" s="12"/>
      <c r="Q9" s="12">
        <v>2112</v>
      </c>
      <c r="R9" s="12"/>
      <c r="S9" s="12">
        <v>3365</v>
      </c>
      <c r="T9" s="12"/>
      <c r="U9" s="12">
        <v>1519</v>
      </c>
      <c r="V9" s="12"/>
      <c r="W9" s="12">
        <v>2079</v>
      </c>
      <c r="X9" s="12"/>
      <c r="Y9" s="12">
        <v>31137</v>
      </c>
      <c r="Z9" s="12">
        <v>66628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.75">
      <c r="A10" s="2" t="s">
        <v>5</v>
      </c>
      <c r="B10" s="12">
        <v>301383</v>
      </c>
      <c r="C10" s="12">
        <v>238016</v>
      </c>
      <c r="D10" s="12"/>
      <c r="E10" s="12">
        <v>26434</v>
      </c>
      <c r="F10" s="12"/>
      <c r="G10" s="12">
        <v>3535</v>
      </c>
      <c r="H10" s="12"/>
      <c r="I10" s="12">
        <v>7186</v>
      </c>
      <c r="J10" s="12"/>
      <c r="K10" s="12">
        <v>10260</v>
      </c>
      <c r="L10" s="12"/>
      <c r="M10" s="12">
        <v>784</v>
      </c>
      <c r="N10" s="2"/>
      <c r="O10" s="12">
        <v>466</v>
      </c>
      <c r="P10" s="12"/>
      <c r="Q10" s="12">
        <v>232</v>
      </c>
      <c r="R10" s="12"/>
      <c r="S10" s="12">
        <v>242</v>
      </c>
      <c r="T10" s="12"/>
      <c r="U10" s="12">
        <v>178</v>
      </c>
      <c r="V10" s="12"/>
      <c r="W10" s="12">
        <v>290</v>
      </c>
      <c r="X10" s="12"/>
      <c r="Y10" s="12">
        <v>1727</v>
      </c>
      <c r="Z10" s="12">
        <v>12033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>
      <c r="A11" s="2" t="s">
        <v>6</v>
      </c>
      <c r="B11" s="12">
        <v>563124</v>
      </c>
      <c r="C11" s="12">
        <v>418021</v>
      </c>
      <c r="D11" s="12"/>
      <c r="E11" s="12">
        <v>72115</v>
      </c>
      <c r="F11" s="12"/>
      <c r="G11" s="12">
        <v>8315</v>
      </c>
      <c r="H11" s="12"/>
      <c r="I11" s="12">
        <v>15031</v>
      </c>
      <c r="J11" s="12"/>
      <c r="K11" s="12">
        <v>14211</v>
      </c>
      <c r="L11" s="12"/>
      <c r="M11" s="12">
        <v>1175</v>
      </c>
      <c r="N11" s="2"/>
      <c r="O11" s="12">
        <v>976</v>
      </c>
      <c r="P11" s="12"/>
      <c r="Q11" s="12">
        <v>537</v>
      </c>
      <c r="R11" s="12"/>
      <c r="S11" s="12">
        <v>653</v>
      </c>
      <c r="T11" s="12"/>
      <c r="U11" s="12">
        <v>477</v>
      </c>
      <c r="V11" s="12"/>
      <c r="W11" s="12">
        <v>520</v>
      </c>
      <c r="X11" s="12"/>
      <c r="Y11" s="12">
        <v>7802</v>
      </c>
      <c r="Z11" s="12">
        <v>23291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5.75">
      <c r="A12" s="2" t="s">
        <v>7</v>
      </c>
      <c r="B12" s="12">
        <v>507648</v>
      </c>
      <c r="C12" s="12">
        <v>379444</v>
      </c>
      <c r="D12" s="12"/>
      <c r="E12" s="12">
        <v>63309</v>
      </c>
      <c r="F12" s="12"/>
      <c r="G12" s="12">
        <v>3659</v>
      </c>
      <c r="H12" s="12"/>
      <c r="I12" s="12">
        <v>11144</v>
      </c>
      <c r="J12" s="12"/>
      <c r="K12" s="12">
        <v>14687</v>
      </c>
      <c r="L12" s="12"/>
      <c r="M12" s="12">
        <v>723</v>
      </c>
      <c r="N12" s="2"/>
      <c r="O12" s="12">
        <v>871</v>
      </c>
      <c r="P12" s="12"/>
      <c r="Q12" s="12">
        <v>593</v>
      </c>
      <c r="R12" s="12"/>
      <c r="S12" s="12">
        <v>1536</v>
      </c>
      <c r="T12" s="12"/>
      <c r="U12" s="12">
        <v>349</v>
      </c>
      <c r="V12" s="12"/>
      <c r="W12" s="12">
        <v>615</v>
      </c>
      <c r="X12" s="12"/>
      <c r="Y12" s="12">
        <v>16059</v>
      </c>
      <c r="Z12" s="12">
        <v>14659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5.75">
      <c r="A13" s="2" t="s">
        <v>8</v>
      </c>
      <c r="B13" s="12">
        <v>525471</v>
      </c>
      <c r="C13" s="12">
        <v>359532</v>
      </c>
      <c r="D13" s="12"/>
      <c r="E13" s="12">
        <v>95065</v>
      </c>
      <c r="F13" s="12"/>
      <c r="G13" s="12">
        <v>11166</v>
      </c>
      <c r="H13" s="12"/>
      <c r="I13" s="12">
        <v>22288</v>
      </c>
      <c r="J13" s="12"/>
      <c r="K13" s="12">
        <v>13393</v>
      </c>
      <c r="L13" s="12"/>
      <c r="M13" s="12">
        <v>1535</v>
      </c>
      <c r="N13" s="2"/>
      <c r="O13" s="12">
        <v>1419</v>
      </c>
      <c r="P13" s="12"/>
      <c r="Q13" s="12">
        <v>602</v>
      </c>
      <c r="R13" s="12"/>
      <c r="S13" s="12">
        <v>727</v>
      </c>
      <c r="T13" s="12"/>
      <c r="U13" s="12">
        <v>423</v>
      </c>
      <c r="V13" s="12"/>
      <c r="W13" s="12">
        <v>547</v>
      </c>
      <c r="X13" s="12"/>
      <c r="Y13" s="12">
        <v>4509</v>
      </c>
      <c r="Z13" s="12">
        <v>14265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5.75">
      <c r="A14" s="2" t="s">
        <v>9</v>
      </c>
      <c r="B14" s="12">
        <v>130387</v>
      </c>
      <c r="C14" s="12">
        <v>62433</v>
      </c>
      <c r="D14" s="12"/>
      <c r="E14" s="12">
        <v>45048</v>
      </c>
      <c r="F14" s="12"/>
      <c r="G14" s="12">
        <v>6656</v>
      </c>
      <c r="H14" s="12"/>
      <c r="I14" s="12">
        <v>8968</v>
      </c>
      <c r="J14" s="12"/>
      <c r="K14" s="12">
        <v>2251</v>
      </c>
      <c r="L14" s="12"/>
      <c r="M14" s="12">
        <v>554</v>
      </c>
      <c r="N14" s="2"/>
      <c r="O14" s="12">
        <v>503</v>
      </c>
      <c r="P14" s="12"/>
      <c r="Q14" s="12">
        <v>148</v>
      </c>
      <c r="R14" s="12"/>
      <c r="S14" s="12">
        <v>207</v>
      </c>
      <c r="T14" s="12"/>
      <c r="U14" s="12">
        <v>92</v>
      </c>
      <c r="V14" s="12"/>
      <c r="W14" s="12">
        <v>107</v>
      </c>
      <c r="X14" s="12"/>
      <c r="Y14" s="12">
        <v>1040</v>
      </c>
      <c r="Z14" s="12">
        <v>2380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5.7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5.75">
      <c r="A16" s="2" t="s">
        <v>10</v>
      </c>
      <c r="B16" s="12">
        <v>4411116</v>
      </c>
      <c r="C16" s="12">
        <v>2192184</v>
      </c>
      <c r="D16" s="12"/>
      <c r="E16" s="12">
        <v>1436736</v>
      </c>
      <c r="F16" s="12"/>
      <c r="G16" s="12">
        <v>150061</v>
      </c>
      <c r="H16" s="12"/>
      <c r="I16" s="12">
        <v>438841</v>
      </c>
      <c r="J16" s="12"/>
      <c r="K16" s="12">
        <v>51745</v>
      </c>
      <c r="L16" s="12"/>
      <c r="M16" s="12">
        <v>18809</v>
      </c>
      <c r="N16" s="2"/>
      <c r="O16" s="12">
        <v>7158</v>
      </c>
      <c r="P16" s="12"/>
      <c r="Q16" s="12">
        <v>2899</v>
      </c>
      <c r="R16" s="12"/>
      <c r="S16" s="12">
        <v>8855</v>
      </c>
      <c r="T16" s="12"/>
      <c r="U16" s="12">
        <v>1243</v>
      </c>
      <c r="V16" s="12"/>
      <c r="W16" s="12">
        <v>1394</v>
      </c>
      <c r="X16" s="12"/>
      <c r="Y16" s="12">
        <v>44819</v>
      </c>
      <c r="Z16" s="12">
        <v>56372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5.75">
      <c r="A17" s="2" t="s">
        <v>11</v>
      </c>
      <c r="B17" s="12">
        <v>143035</v>
      </c>
      <c r="C17" s="12">
        <v>84032</v>
      </c>
      <c r="D17" s="12"/>
      <c r="E17" s="12">
        <v>36530</v>
      </c>
      <c r="F17" s="12"/>
      <c r="G17" s="12">
        <v>3006</v>
      </c>
      <c r="H17" s="12"/>
      <c r="I17" s="12">
        <v>11957</v>
      </c>
      <c r="J17" s="12"/>
      <c r="K17" s="12">
        <v>1961</v>
      </c>
      <c r="L17" s="12"/>
      <c r="M17" s="12">
        <v>594</v>
      </c>
      <c r="N17" s="2"/>
      <c r="O17" s="12">
        <v>249</v>
      </c>
      <c r="P17" s="12"/>
      <c r="Q17" s="12">
        <v>112</v>
      </c>
      <c r="R17" s="12"/>
      <c r="S17" s="12">
        <v>348</v>
      </c>
      <c r="T17" s="12"/>
      <c r="U17" s="12">
        <v>65</v>
      </c>
      <c r="V17" s="12"/>
      <c r="W17" s="12">
        <v>66</v>
      </c>
      <c r="X17" s="12"/>
      <c r="Y17" s="12">
        <v>2071</v>
      </c>
      <c r="Z17" s="12">
        <v>2044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>
      <c r="A18" s="2" t="s">
        <v>12</v>
      </c>
      <c r="B18" s="12">
        <v>18012</v>
      </c>
      <c r="C18" s="12">
        <v>6418</v>
      </c>
      <c r="D18" s="12"/>
      <c r="E18" s="12">
        <v>7382</v>
      </c>
      <c r="F18" s="12"/>
      <c r="G18" s="12">
        <v>681</v>
      </c>
      <c r="H18" s="12"/>
      <c r="I18" s="12">
        <v>2730</v>
      </c>
      <c r="J18" s="12"/>
      <c r="K18" s="12">
        <v>203</v>
      </c>
      <c r="L18" s="12"/>
      <c r="M18" s="12">
        <v>61</v>
      </c>
      <c r="N18" s="2"/>
      <c r="O18" s="12">
        <v>44</v>
      </c>
      <c r="P18" s="12"/>
      <c r="Q18" s="12">
        <v>22</v>
      </c>
      <c r="R18" s="12"/>
      <c r="S18" s="12">
        <v>35</v>
      </c>
      <c r="T18" s="12"/>
      <c r="U18" s="12">
        <v>7</v>
      </c>
      <c r="V18" s="12"/>
      <c r="W18" s="12">
        <v>4</v>
      </c>
      <c r="X18" s="12"/>
      <c r="Y18" s="12">
        <v>116</v>
      </c>
      <c r="Z18" s="12">
        <v>309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5.75">
      <c r="A19" s="2" t="s">
        <v>13</v>
      </c>
      <c r="B19" s="12">
        <v>88286</v>
      </c>
      <c r="C19" s="12">
        <v>43620</v>
      </c>
      <c r="D19" s="12"/>
      <c r="E19" s="12">
        <v>29472</v>
      </c>
      <c r="F19" s="12"/>
      <c r="G19" s="12">
        <v>1754</v>
      </c>
      <c r="H19" s="12"/>
      <c r="I19" s="12">
        <v>9114</v>
      </c>
      <c r="J19" s="12"/>
      <c r="K19" s="12">
        <v>787</v>
      </c>
      <c r="L19" s="12"/>
      <c r="M19" s="12">
        <v>321</v>
      </c>
      <c r="N19" s="2"/>
      <c r="O19" s="12">
        <v>101</v>
      </c>
      <c r="P19" s="12"/>
      <c r="Q19" s="12">
        <v>75</v>
      </c>
      <c r="R19" s="12"/>
      <c r="S19" s="12">
        <v>209</v>
      </c>
      <c r="T19" s="12"/>
      <c r="U19" s="12">
        <v>41</v>
      </c>
      <c r="V19" s="12"/>
      <c r="W19" s="12">
        <v>12</v>
      </c>
      <c r="X19" s="12"/>
      <c r="Y19" s="12">
        <v>1308</v>
      </c>
      <c r="Z19" s="12">
        <v>1472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5.75">
      <c r="A20" s="2" t="s">
        <v>14</v>
      </c>
      <c r="B20" s="12">
        <v>32053</v>
      </c>
      <c r="C20" s="12">
        <v>12605</v>
      </c>
      <c r="D20" s="12"/>
      <c r="E20" s="12">
        <v>11617</v>
      </c>
      <c r="F20" s="12"/>
      <c r="G20" s="12">
        <v>1273</v>
      </c>
      <c r="H20" s="12"/>
      <c r="I20" s="12">
        <v>5151</v>
      </c>
      <c r="J20" s="12"/>
      <c r="K20" s="12">
        <v>424</v>
      </c>
      <c r="L20" s="12"/>
      <c r="M20" s="12">
        <v>205</v>
      </c>
      <c r="N20" s="2"/>
      <c r="O20" s="12">
        <v>81</v>
      </c>
      <c r="P20" s="12"/>
      <c r="Q20" s="12">
        <v>18</v>
      </c>
      <c r="R20" s="12"/>
      <c r="S20" s="12">
        <v>68</v>
      </c>
      <c r="T20" s="12"/>
      <c r="U20" s="12">
        <v>9</v>
      </c>
      <c r="V20" s="12"/>
      <c r="W20" s="12">
        <v>8</v>
      </c>
      <c r="X20" s="12"/>
      <c r="Y20" s="12">
        <v>184</v>
      </c>
      <c r="Z20" s="12">
        <v>410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15.75">
      <c r="A21" s="2" t="s">
        <v>15</v>
      </c>
      <c r="B21" s="12">
        <v>32420</v>
      </c>
      <c r="C21" s="12">
        <v>15527</v>
      </c>
      <c r="D21" s="12"/>
      <c r="E21" s="12">
        <v>9879</v>
      </c>
      <c r="F21" s="12"/>
      <c r="G21" s="12">
        <v>1156</v>
      </c>
      <c r="H21" s="12"/>
      <c r="I21" s="12">
        <v>4420</v>
      </c>
      <c r="J21" s="12"/>
      <c r="K21" s="12">
        <v>352</v>
      </c>
      <c r="L21" s="12"/>
      <c r="M21" s="12">
        <v>136</v>
      </c>
      <c r="N21" s="2"/>
      <c r="O21" s="12">
        <v>58</v>
      </c>
      <c r="P21" s="12"/>
      <c r="Q21" s="12">
        <v>31</v>
      </c>
      <c r="R21" s="12"/>
      <c r="S21" s="12">
        <v>65</v>
      </c>
      <c r="T21" s="12"/>
      <c r="U21" s="12">
        <v>20</v>
      </c>
      <c r="V21" s="12"/>
      <c r="W21" s="12">
        <v>16</v>
      </c>
      <c r="X21" s="12"/>
      <c r="Y21" s="12">
        <v>234</v>
      </c>
      <c r="Z21" s="12">
        <v>526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5.75">
      <c r="A22" s="2" t="s">
        <v>16</v>
      </c>
      <c r="B22" s="12">
        <v>56750</v>
      </c>
      <c r="C22" s="12">
        <v>26222</v>
      </c>
      <c r="D22" s="12"/>
      <c r="E22" s="12">
        <v>19284</v>
      </c>
      <c r="F22" s="12"/>
      <c r="G22" s="12">
        <v>1889</v>
      </c>
      <c r="H22" s="12"/>
      <c r="I22" s="12">
        <v>7484</v>
      </c>
      <c r="J22" s="12"/>
      <c r="K22" s="12">
        <v>609</v>
      </c>
      <c r="L22" s="12"/>
      <c r="M22" s="12">
        <v>262</v>
      </c>
      <c r="N22" s="2"/>
      <c r="O22" s="12">
        <v>88</v>
      </c>
      <c r="P22" s="12"/>
      <c r="Q22" s="12">
        <v>45</v>
      </c>
      <c r="R22" s="12"/>
      <c r="S22" s="12">
        <v>99</v>
      </c>
      <c r="T22" s="12"/>
      <c r="U22" s="12">
        <v>15</v>
      </c>
      <c r="V22" s="12"/>
      <c r="W22" s="12">
        <v>12</v>
      </c>
      <c r="X22" s="12"/>
      <c r="Y22" s="12">
        <v>281</v>
      </c>
      <c r="Z22" s="12">
        <v>460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.75">
      <c r="A23" s="2" t="s">
        <v>17</v>
      </c>
      <c r="B23" s="12">
        <v>36185</v>
      </c>
      <c r="C23" s="12">
        <v>16637</v>
      </c>
      <c r="D23" s="12"/>
      <c r="E23" s="12">
        <v>13385</v>
      </c>
      <c r="F23" s="12"/>
      <c r="G23" s="12">
        <v>850</v>
      </c>
      <c r="H23" s="12"/>
      <c r="I23" s="12">
        <v>3967</v>
      </c>
      <c r="J23" s="12"/>
      <c r="K23" s="12">
        <v>340</v>
      </c>
      <c r="L23" s="12"/>
      <c r="M23" s="12">
        <v>274</v>
      </c>
      <c r="N23" s="2"/>
      <c r="O23" s="12">
        <v>52</v>
      </c>
      <c r="P23" s="12"/>
      <c r="Q23" s="12">
        <v>40</v>
      </c>
      <c r="R23" s="12"/>
      <c r="S23" s="12">
        <v>68</v>
      </c>
      <c r="T23" s="12"/>
      <c r="U23" s="12">
        <v>2</v>
      </c>
      <c r="V23" s="12"/>
      <c r="W23" s="12">
        <v>6</v>
      </c>
      <c r="X23" s="12"/>
      <c r="Y23" s="12">
        <v>192</v>
      </c>
      <c r="Z23" s="12">
        <v>372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15.75">
      <c r="A24" s="2" t="s">
        <v>18</v>
      </c>
      <c r="B24" s="12">
        <v>19548</v>
      </c>
      <c r="C24" s="12">
        <v>8479</v>
      </c>
      <c r="D24" s="12"/>
      <c r="E24" s="12">
        <v>6758</v>
      </c>
      <c r="F24" s="12"/>
      <c r="G24" s="12">
        <v>518</v>
      </c>
      <c r="H24" s="12"/>
      <c r="I24" s="12">
        <v>2822</v>
      </c>
      <c r="J24" s="12"/>
      <c r="K24" s="12">
        <v>318</v>
      </c>
      <c r="L24" s="12"/>
      <c r="M24" s="12">
        <v>83</v>
      </c>
      <c r="N24" s="2"/>
      <c r="O24" s="12">
        <v>43</v>
      </c>
      <c r="P24" s="12"/>
      <c r="Q24" s="12">
        <v>18</v>
      </c>
      <c r="R24" s="12"/>
      <c r="S24" s="12">
        <v>50</v>
      </c>
      <c r="T24" s="12"/>
      <c r="U24" s="12">
        <v>8</v>
      </c>
      <c r="V24" s="12"/>
      <c r="W24" s="12">
        <v>10</v>
      </c>
      <c r="X24" s="12"/>
      <c r="Y24" s="12">
        <v>172</v>
      </c>
      <c r="Z24" s="12">
        <v>269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5.75">
      <c r="A25" s="2" t="s">
        <v>19</v>
      </c>
      <c r="B25" s="12">
        <v>29559</v>
      </c>
      <c r="C25" s="12">
        <v>14759</v>
      </c>
      <c r="D25" s="12"/>
      <c r="E25" s="12">
        <v>8905</v>
      </c>
      <c r="F25" s="12"/>
      <c r="G25" s="12">
        <v>783</v>
      </c>
      <c r="H25" s="12"/>
      <c r="I25" s="12">
        <v>3488</v>
      </c>
      <c r="J25" s="12"/>
      <c r="K25" s="12">
        <v>627</v>
      </c>
      <c r="L25" s="12"/>
      <c r="M25" s="12">
        <v>174</v>
      </c>
      <c r="N25" s="2"/>
      <c r="O25" s="12">
        <v>71</v>
      </c>
      <c r="P25" s="12"/>
      <c r="Q25" s="12">
        <v>21</v>
      </c>
      <c r="R25" s="12"/>
      <c r="S25" s="12">
        <v>50</v>
      </c>
      <c r="T25" s="12"/>
      <c r="U25" s="12">
        <v>16</v>
      </c>
      <c r="V25" s="12"/>
      <c r="W25" s="12">
        <v>13</v>
      </c>
      <c r="X25" s="12"/>
      <c r="Y25" s="12">
        <v>153</v>
      </c>
      <c r="Z25" s="12">
        <v>499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5.75">
      <c r="A26" s="2" t="s">
        <v>20</v>
      </c>
      <c r="B26" s="12">
        <v>27893</v>
      </c>
      <c r="C26" s="12">
        <v>12456</v>
      </c>
      <c r="D26" s="12"/>
      <c r="E26" s="12">
        <v>9053</v>
      </c>
      <c r="F26" s="12"/>
      <c r="G26" s="12">
        <v>1217</v>
      </c>
      <c r="H26" s="12"/>
      <c r="I26" s="12">
        <v>3466</v>
      </c>
      <c r="J26" s="12"/>
      <c r="K26" s="12">
        <v>454</v>
      </c>
      <c r="L26" s="12"/>
      <c r="M26" s="12">
        <v>100</v>
      </c>
      <c r="N26" s="2"/>
      <c r="O26" s="12">
        <v>54</v>
      </c>
      <c r="P26" s="12"/>
      <c r="Q26" s="12">
        <v>22</v>
      </c>
      <c r="R26" s="12"/>
      <c r="S26" s="12">
        <v>67</v>
      </c>
      <c r="T26" s="12"/>
      <c r="U26" s="12">
        <v>6</v>
      </c>
      <c r="V26" s="12"/>
      <c r="W26" s="12">
        <v>20</v>
      </c>
      <c r="X26" s="12"/>
      <c r="Y26" s="12">
        <v>488</v>
      </c>
      <c r="Z26" s="12">
        <v>490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5.75">
      <c r="A27" s="2" t="s">
        <v>21</v>
      </c>
      <c r="B27" s="12">
        <v>19735</v>
      </c>
      <c r="C27" s="12">
        <v>8913</v>
      </c>
      <c r="D27" s="12"/>
      <c r="E27" s="12">
        <v>6992</v>
      </c>
      <c r="F27" s="12"/>
      <c r="G27" s="12">
        <v>570</v>
      </c>
      <c r="H27" s="12"/>
      <c r="I27" s="12">
        <v>2398</v>
      </c>
      <c r="J27" s="12"/>
      <c r="K27" s="12">
        <v>217</v>
      </c>
      <c r="L27" s="12"/>
      <c r="M27" s="12">
        <v>51</v>
      </c>
      <c r="N27" s="2"/>
      <c r="O27" s="12">
        <v>44</v>
      </c>
      <c r="P27" s="12"/>
      <c r="Q27" s="12">
        <v>14</v>
      </c>
      <c r="R27" s="12"/>
      <c r="S27" s="12">
        <v>43</v>
      </c>
      <c r="T27" s="12"/>
      <c r="U27" s="12">
        <v>8</v>
      </c>
      <c r="V27" s="12"/>
      <c r="W27" s="12">
        <v>5</v>
      </c>
      <c r="X27" s="12"/>
      <c r="Y27" s="12">
        <v>194</v>
      </c>
      <c r="Z27" s="12">
        <v>286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5.75">
      <c r="A28" s="2" t="s">
        <v>22</v>
      </c>
      <c r="B28" s="12">
        <v>19665</v>
      </c>
      <c r="C28" s="12">
        <v>8461</v>
      </c>
      <c r="D28" s="12"/>
      <c r="E28" s="12">
        <v>7069</v>
      </c>
      <c r="F28" s="12"/>
      <c r="G28" s="12">
        <v>563</v>
      </c>
      <c r="H28" s="12"/>
      <c r="I28" s="12">
        <v>2601</v>
      </c>
      <c r="J28" s="12"/>
      <c r="K28" s="12">
        <v>263</v>
      </c>
      <c r="L28" s="12"/>
      <c r="M28" s="12">
        <v>73</v>
      </c>
      <c r="N28" s="2"/>
      <c r="O28" s="12">
        <v>52</v>
      </c>
      <c r="P28" s="12"/>
      <c r="Q28" s="12">
        <v>23</v>
      </c>
      <c r="R28" s="12"/>
      <c r="S28" s="12">
        <v>45</v>
      </c>
      <c r="T28" s="12"/>
      <c r="U28" s="12">
        <v>15</v>
      </c>
      <c r="V28" s="12"/>
      <c r="W28" s="12">
        <v>10</v>
      </c>
      <c r="X28" s="12"/>
      <c r="Y28" s="12">
        <v>219</v>
      </c>
      <c r="Z28" s="12">
        <v>271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5.75">
      <c r="A29" s="2" t="s">
        <v>23</v>
      </c>
      <c r="B29" s="12">
        <v>104741</v>
      </c>
      <c r="C29" s="12">
        <v>46338</v>
      </c>
      <c r="D29" s="12"/>
      <c r="E29" s="12">
        <v>37428</v>
      </c>
      <c r="F29" s="12"/>
      <c r="G29" s="12">
        <v>4329</v>
      </c>
      <c r="H29" s="12"/>
      <c r="I29" s="12">
        <v>12294</v>
      </c>
      <c r="J29" s="12"/>
      <c r="K29" s="12">
        <v>1001</v>
      </c>
      <c r="L29" s="12"/>
      <c r="M29" s="12">
        <v>432</v>
      </c>
      <c r="N29" s="2"/>
      <c r="O29" s="12">
        <v>172</v>
      </c>
      <c r="P29" s="12"/>
      <c r="Q29" s="12">
        <v>85</v>
      </c>
      <c r="R29" s="12"/>
      <c r="S29" s="12">
        <v>299</v>
      </c>
      <c r="T29" s="12"/>
      <c r="U29" s="12">
        <v>28</v>
      </c>
      <c r="V29" s="12"/>
      <c r="W29" s="12">
        <v>41</v>
      </c>
      <c r="X29" s="12"/>
      <c r="Y29" s="12">
        <v>1374</v>
      </c>
      <c r="Z29" s="12">
        <v>920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5.75">
      <c r="A30" s="2" t="s">
        <v>24</v>
      </c>
      <c r="B30" s="12">
        <v>415108</v>
      </c>
      <c r="C30" s="12">
        <v>219909</v>
      </c>
      <c r="D30" s="12"/>
      <c r="E30" s="12">
        <v>119565</v>
      </c>
      <c r="F30" s="12"/>
      <c r="G30" s="12">
        <v>12039</v>
      </c>
      <c r="H30" s="12"/>
      <c r="I30" s="12">
        <v>45679</v>
      </c>
      <c r="J30" s="12"/>
      <c r="K30" s="12">
        <v>4645</v>
      </c>
      <c r="L30" s="12"/>
      <c r="M30" s="12">
        <v>1792</v>
      </c>
      <c r="N30" s="2"/>
      <c r="O30" s="12">
        <v>739</v>
      </c>
      <c r="P30" s="12"/>
      <c r="Q30" s="12">
        <v>288</v>
      </c>
      <c r="R30" s="12"/>
      <c r="S30" s="12">
        <v>628</v>
      </c>
      <c r="T30" s="12"/>
      <c r="U30" s="12">
        <v>96</v>
      </c>
      <c r="V30" s="12"/>
      <c r="W30" s="12">
        <v>170</v>
      </c>
      <c r="X30" s="12"/>
      <c r="Y30" s="12">
        <v>4684</v>
      </c>
      <c r="Z30" s="12">
        <v>4874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.75">
      <c r="A31" s="2" t="s">
        <v>25</v>
      </c>
      <c r="B31" s="12">
        <v>17237</v>
      </c>
      <c r="C31" s="12">
        <v>7532</v>
      </c>
      <c r="D31" s="12"/>
      <c r="E31" s="12">
        <v>5791</v>
      </c>
      <c r="F31" s="12"/>
      <c r="G31" s="12">
        <v>537</v>
      </c>
      <c r="H31" s="12"/>
      <c r="I31" s="12">
        <v>2363</v>
      </c>
      <c r="J31" s="12"/>
      <c r="K31" s="12">
        <v>361</v>
      </c>
      <c r="L31" s="12"/>
      <c r="M31" s="12">
        <v>88</v>
      </c>
      <c r="N31" s="2"/>
      <c r="O31" s="12">
        <v>51</v>
      </c>
      <c r="P31" s="12"/>
      <c r="Q31" s="12">
        <v>27</v>
      </c>
      <c r="R31" s="12"/>
      <c r="S31" s="12">
        <v>41</v>
      </c>
      <c r="T31" s="12"/>
      <c r="U31" s="12">
        <v>19</v>
      </c>
      <c r="V31" s="12"/>
      <c r="W31" s="12">
        <v>11</v>
      </c>
      <c r="X31" s="12"/>
      <c r="Y31" s="12">
        <v>165</v>
      </c>
      <c r="Z31" s="12">
        <v>251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5.75">
      <c r="A32" s="2" t="s">
        <v>26</v>
      </c>
      <c r="B32" s="12">
        <v>16628</v>
      </c>
      <c r="C32" s="12">
        <v>8214</v>
      </c>
      <c r="D32" s="12"/>
      <c r="E32" s="12">
        <v>4696</v>
      </c>
      <c r="F32" s="12"/>
      <c r="G32" s="12">
        <v>349</v>
      </c>
      <c r="H32" s="12"/>
      <c r="I32" s="12">
        <v>2499</v>
      </c>
      <c r="J32" s="12"/>
      <c r="K32" s="12">
        <v>280</v>
      </c>
      <c r="L32" s="12"/>
      <c r="M32" s="12">
        <v>156</v>
      </c>
      <c r="N32" s="2"/>
      <c r="O32" s="12">
        <v>27</v>
      </c>
      <c r="P32" s="12"/>
      <c r="Q32" s="12">
        <v>11</v>
      </c>
      <c r="R32" s="12"/>
      <c r="S32" s="12">
        <v>40</v>
      </c>
      <c r="T32" s="12"/>
      <c r="U32" s="12">
        <v>5</v>
      </c>
      <c r="V32" s="12"/>
      <c r="W32" s="12">
        <v>8</v>
      </c>
      <c r="X32" s="12"/>
      <c r="Y32" s="12">
        <v>109</v>
      </c>
      <c r="Z32" s="12">
        <v>234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5.75">
      <c r="A33" s="2" t="s">
        <v>27</v>
      </c>
      <c r="B33" s="12">
        <v>21357</v>
      </c>
      <c r="C33" s="12">
        <v>9551</v>
      </c>
      <c r="D33" s="12"/>
      <c r="E33" s="12">
        <v>7304</v>
      </c>
      <c r="F33" s="12"/>
      <c r="G33" s="12">
        <v>542</v>
      </c>
      <c r="H33" s="12"/>
      <c r="I33" s="12">
        <v>3214</v>
      </c>
      <c r="J33" s="12"/>
      <c r="K33" s="12">
        <v>228</v>
      </c>
      <c r="L33" s="12"/>
      <c r="M33" s="12">
        <v>74</v>
      </c>
      <c r="N33" s="2"/>
      <c r="O33" s="12">
        <v>35</v>
      </c>
      <c r="P33" s="12"/>
      <c r="Q33" s="12">
        <v>7</v>
      </c>
      <c r="R33" s="12"/>
      <c r="S33" s="12">
        <v>34</v>
      </c>
      <c r="T33" s="12"/>
      <c r="U33" s="12">
        <v>10</v>
      </c>
      <c r="V33" s="12"/>
      <c r="W33" s="12">
        <v>11</v>
      </c>
      <c r="X33" s="12"/>
      <c r="Y33" s="12">
        <v>120</v>
      </c>
      <c r="Z33" s="12">
        <v>227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5.75">
      <c r="A34" s="2" t="s">
        <v>28</v>
      </c>
      <c r="B34" s="12">
        <v>24630</v>
      </c>
      <c r="C34" s="12">
        <v>9704</v>
      </c>
      <c r="D34" s="12"/>
      <c r="E34" s="12">
        <v>9619</v>
      </c>
      <c r="F34" s="12"/>
      <c r="G34" s="12">
        <v>1148</v>
      </c>
      <c r="H34" s="12"/>
      <c r="I34" s="12">
        <v>2996</v>
      </c>
      <c r="J34" s="12"/>
      <c r="K34" s="12">
        <v>370</v>
      </c>
      <c r="L34" s="12"/>
      <c r="M34" s="12">
        <v>139</v>
      </c>
      <c r="N34" s="2"/>
      <c r="O34" s="12">
        <v>54</v>
      </c>
      <c r="P34" s="12"/>
      <c r="Q34" s="12">
        <v>14</v>
      </c>
      <c r="R34" s="12"/>
      <c r="S34" s="12">
        <v>46</v>
      </c>
      <c r="T34" s="12"/>
      <c r="U34" s="12">
        <v>9</v>
      </c>
      <c r="V34" s="12"/>
      <c r="W34" s="12">
        <v>8</v>
      </c>
      <c r="X34" s="12"/>
      <c r="Y34" s="12">
        <v>131</v>
      </c>
      <c r="Z34" s="12">
        <v>392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5.75">
      <c r="A35" s="2" t="s">
        <v>29</v>
      </c>
      <c r="B35" s="12">
        <v>20402</v>
      </c>
      <c r="C35" s="12">
        <v>7955</v>
      </c>
      <c r="D35" s="12"/>
      <c r="E35" s="12">
        <v>7644</v>
      </c>
      <c r="F35" s="12"/>
      <c r="G35" s="12">
        <v>1015</v>
      </c>
      <c r="H35" s="12"/>
      <c r="I35" s="12">
        <v>2790</v>
      </c>
      <c r="J35" s="12"/>
      <c r="K35" s="12">
        <v>296</v>
      </c>
      <c r="L35" s="12"/>
      <c r="M35" s="12">
        <v>96</v>
      </c>
      <c r="N35" s="2"/>
      <c r="O35" s="12">
        <v>53</v>
      </c>
      <c r="P35" s="12"/>
      <c r="Q35" s="12">
        <v>16</v>
      </c>
      <c r="R35" s="12"/>
      <c r="S35" s="12">
        <v>41</v>
      </c>
      <c r="T35" s="12"/>
      <c r="U35" s="12">
        <v>4</v>
      </c>
      <c r="V35" s="12"/>
      <c r="W35" s="12">
        <v>6</v>
      </c>
      <c r="X35" s="12"/>
      <c r="Y35" s="12">
        <v>208</v>
      </c>
      <c r="Z35" s="12">
        <v>278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5.75">
      <c r="A36" s="2" t="s">
        <v>30</v>
      </c>
      <c r="B36" s="12">
        <v>3663</v>
      </c>
      <c r="C36" s="12">
        <v>1174</v>
      </c>
      <c r="D36" s="12"/>
      <c r="E36" s="12">
        <v>1672</v>
      </c>
      <c r="F36" s="12"/>
      <c r="G36" s="12">
        <v>155</v>
      </c>
      <c r="H36" s="12"/>
      <c r="I36" s="12">
        <v>492</v>
      </c>
      <c r="J36" s="12"/>
      <c r="K36" s="12">
        <v>54</v>
      </c>
      <c r="L36" s="12"/>
      <c r="M36" s="12">
        <v>12</v>
      </c>
      <c r="N36" s="2"/>
      <c r="O36" s="12">
        <v>14</v>
      </c>
      <c r="P36" s="12"/>
      <c r="Q36" s="12">
        <v>1</v>
      </c>
      <c r="R36" s="12"/>
      <c r="S36" s="12">
        <v>9</v>
      </c>
      <c r="T36" s="12"/>
      <c r="U36" s="12">
        <v>3</v>
      </c>
      <c r="V36" s="12"/>
      <c r="W36" s="12">
        <v>2</v>
      </c>
      <c r="X36" s="12"/>
      <c r="Y36" s="12">
        <v>24</v>
      </c>
      <c r="Z36" s="12">
        <v>51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5.75">
      <c r="A37" s="2" t="s">
        <v>31</v>
      </c>
      <c r="B37" s="12">
        <v>26888</v>
      </c>
      <c r="C37" s="12">
        <v>11652</v>
      </c>
      <c r="D37" s="12"/>
      <c r="E37" s="12">
        <v>9219</v>
      </c>
      <c r="F37" s="12"/>
      <c r="G37" s="12">
        <v>805</v>
      </c>
      <c r="H37" s="12"/>
      <c r="I37" s="12">
        <v>4235</v>
      </c>
      <c r="J37" s="12"/>
      <c r="K37" s="12">
        <v>258</v>
      </c>
      <c r="L37" s="12"/>
      <c r="M37" s="12">
        <v>136</v>
      </c>
      <c r="N37" s="2"/>
      <c r="O37" s="12">
        <v>61</v>
      </c>
      <c r="P37" s="12"/>
      <c r="Q37" s="12">
        <v>14</v>
      </c>
      <c r="R37" s="12"/>
      <c r="S37" s="12">
        <v>55</v>
      </c>
      <c r="T37" s="12"/>
      <c r="U37" s="12">
        <v>11</v>
      </c>
      <c r="V37" s="12"/>
      <c r="W37" s="12">
        <v>6</v>
      </c>
      <c r="X37" s="12"/>
      <c r="Y37" s="12">
        <v>174</v>
      </c>
      <c r="Z37" s="12">
        <v>262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5.75">
      <c r="A38" s="2" t="s">
        <v>32</v>
      </c>
      <c r="B38" s="12">
        <v>34369</v>
      </c>
      <c r="C38" s="12">
        <v>16369</v>
      </c>
      <c r="D38" s="12"/>
      <c r="E38" s="12">
        <v>11346</v>
      </c>
      <c r="F38" s="12"/>
      <c r="G38" s="12">
        <v>956</v>
      </c>
      <c r="H38" s="12"/>
      <c r="I38" s="12">
        <v>4561</v>
      </c>
      <c r="J38" s="12"/>
      <c r="K38" s="12">
        <v>414</v>
      </c>
      <c r="L38" s="12"/>
      <c r="M38" s="12">
        <v>167</v>
      </c>
      <c r="N38" s="2"/>
      <c r="O38" s="12">
        <v>60</v>
      </c>
      <c r="P38" s="12"/>
      <c r="Q38" s="12">
        <v>20</v>
      </c>
      <c r="R38" s="12"/>
      <c r="S38" s="12">
        <v>55</v>
      </c>
      <c r="T38" s="12"/>
      <c r="U38" s="12">
        <v>7</v>
      </c>
      <c r="V38" s="12"/>
      <c r="W38" s="12">
        <v>13</v>
      </c>
      <c r="X38" s="12"/>
      <c r="Y38" s="12">
        <v>159</v>
      </c>
      <c r="Z38" s="12">
        <v>242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5.75">
      <c r="A39" s="2" t="s">
        <v>33</v>
      </c>
      <c r="B39" s="12">
        <v>10315</v>
      </c>
      <c r="C39" s="12">
        <v>4290</v>
      </c>
      <c r="D39" s="12"/>
      <c r="E39" s="12">
        <v>3637</v>
      </c>
      <c r="F39" s="12"/>
      <c r="G39" s="12">
        <v>309</v>
      </c>
      <c r="H39" s="12"/>
      <c r="I39" s="12">
        <v>1669</v>
      </c>
      <c r="J39" s="12"/>
      <c r="K39" s="12">
        <v>112</v>
      </c>
      <c r="L39" s="12"/>
      <c r="M39" s="12">
        <v>61</v>
      </c>
      <c r="N39" s="2"/>
      <c r="O39" s="12">
        <v>19</v>
      </c>
      <c r="P39" s="12"/>
      <c r="Q39" s="12">
        <v>10</v>
      </c>
      <c r="R39" s="12"/>
      <c r="S39" s="12">
        <v>24</v>
      </c>
      <c r="T39" s="12"/>
      <c r="U39" s="12">
        <v>9</v>
      </c>
      <c r="V39" s="12"/>
      <c r="W39" s="12">
        <v>7</v>
      </c>
      <c r="X39" s="12"/>
      <c r="Y39" s="12">
        <v>38</v>
      </c>
      <c r="Z39" s="12">
        <v>130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5.75">
      <c r="A40" s="2" t="s">
        <v>34</v>
      </c>
      <c r="B40" s="12">
        <v>25427</v>
      </c>
      <c r="C40" s="12">
        <v>10547</v>
      </c>
      <c r="D40" s="12"/>
      <c r="E40" s="12">
        <v>9842</v>
      </c>
      <c r="F40" s="12"/>
      <c r="G40" s="12">
        <v>1081</v>
      </c>
      <c r="H40" s="12"/>
      <c r="I40" s="12">
        <v>2889</v>
      </c>
      <c r="J40" s="12"/>
      <c r="K40" s="12">
        <v>321</v>
      </c>
      <c r="L40" s="12"/>
      <c r="M40" s="12">
        <v>103</v>
      </c>
      <c r="N40" s="2"/>
      <c r="O40" s="12">
        <v>58</v>
      </c>
      <c r="P40" s="12"/>
      <c r="Q40" s="12">
        <v>17</v>
      </c>
      <c r="R40" s="12"/>
      <c r="S40" s="12">
        <v>62</v>
      </c>
      <c r="T40" s="12"/>
      <c r="U40" s="12">
        <v>9</v>
      </c>
      <c r="V40" s="12"/>
      <c r="W40" s="12">
        <v>4</v>
      </c>
      <c r="X40" s="12"/>
      <c r="Y40" s="12">
        <v>205</v>
      </c>
      <c r="Z40" s="12">
        <v>289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5.75">
      <c r="A41" s="2" t="s">
        <v>35</v>
      </c>
      <c r="B41" s="12">
        <v>27296</v>
      </c>
      <c r="C41" s="12">
        <v>11512</v>
      </c>
      <c r="D41" s="12"/>
      <c r="E41" s="12">
        <v>10385</v>
      </c>
      <c r="F41" s="12"/>
      <c r="G41" s="12">
        <v>871</v>
      </c>
      <c r="H41" s="12"/>
      <c r="I41" s="12">
        <v>3379</v>
      </c>
      <c r="J41" s="12"/>
      <c r="K41" s="12">
        <v>320</v>
      </c>
      <c r="L41" s="12"/>
      <c r="M41" s="12">
        <v>120</v>
      </c>
      <c r="N41" s="2"/>
      <c r="O41" s="12">
        <v>68</v>
      </c>
      <c r="P41" s="12"/>
      <c r="Q41" s="12">
        <v>22</v>
      </c>
      <c r="R41" s="12"/>
      <c r="S41" s="12">
        <v>71</v>
      </c>
      <c r="T41" s="12"/>
      <c r="U41" s="12">
        <v>10</v>
      </c>
      <c r="V41" s="12"/>
      <c r="W41" s="12">
        <v>10</v>
      </c>
      <c r="X41" s="12"/>
      <c r="Y41" s="12">
        <v>220</v>
      </c>
      <c r="Z41" s="12">
        <v>308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5.75">
      <c r="A42" s="2" t="s">
        <v>36</v>
      </c>
      <c r="B42" s="12">
        <v>313531</v>
      </c>
      <c r="C42" s="12">
        <v>161947</v>
      </c>
      <c r="D42" s="12"/>
      <c r="E42" s="12">
        <v>104309</v>
      </c>
      <c r="F42" s="12"/>
      <c r="G42" s="12">
        <v>10952</v>
      </c>
      <c r="H42" s="12"/>
      <c r="I42" s="12">
        <v>23936</v>
      </c>
      <c r="J42" s="12"/>
      <c r="K42" s="12">
        <v>2911</v>
      </c>
      <c r="L42" s="12"/>
      <c r="M42" s="12">
        <v>1105</v>
      </c>
      <c r="N42" s="2"/>
      <c r="O42" s="12">
        <v>433</v>
      </c>
      <c r="P42" s="12"/>
      <c r="Q42" s="12">
        <v>210</v>
      </c>
      <c r="R42" s="12"/>
      <c r="S42" s="12">
        <v>753</v>
      </c>
      <c r="T42" s="12"/>
      <c r="U42" s="12">
        <v>55</v>
      </c>
      <c r="V42" s="12"/>
      <c r="W42" s="12">
        <v>106</v>
      </c>
      <c r="X42" s="12"/>
      <c r="Y42" s="12">
        <v>3277</v>
      </c>
      <c r="Z42" s="12">
        <v>3537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5.75">
      <c r="A43" s="2" t="s">
        <v>37</v>
      </c>
      <c r="B43" s="12">
        <v>21383</v>
      </c>
      <c r="C43" s="12">
        <v>10192</v>
      </c>
      <c r="D43" s="12"/>
      <c r="E43" s="12">
        <v>6605</v>
      </c>
      <c r="F43" s="12"/>
      <c r="G43" s="12">
        <v>546</v>
      </c>
      <c r="H43" s="12"/>
      <c r="I43" s="12">
        <v>3253</v>
      </c>
      <c r="J43" s="12"/>
      <c r="K43" s="12">
        <v>293</v>
      </c>
      <c r="L43" s="12"/>
      <c r="M43" s="12">
        <v>85</v>
      </c>
      <c r="N43" s="2"/>
      <c r="O43" s="12">
        <v>21</v>
      </c>
      <c r="P43" s="12"/>
      <c r="Q43" s="12">
        <v>16</v>
      </c>
      <c r="R43" s="12"/>
      <c r="S43" s="12">
        <v>44</v>
      </c>
      <c r="T43" s="12"/>
      <c r="U43" s="12">
        <v>8</v>
      </c>
      <c r="V43" s="12"/>
      <c r="W43" s="12">
        <v>9</v>
      </c>
      <c r="X43" s="12"/>
      <c r="Y43" s="12">
        <v>94</v>
      </c>
      <c r="Z43" s="12">
        <v>217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5.75">
      <c r="A44" s="2" t="s">
        <v>38</v>
      </c>
      <c r="B44" s="12">
        <v>552047</v>
      </c>
      <c r="C44" s="12">
        <v>297876</v>
      </c>
      <c r="D44" s="12"/>
      <c r="E44" s="12">
        <v>176627</v>
      </c>
      <c r="F44" s="12"/>
      <c r="G44" s="12">
        <v>19543</v>
      </c>
      <c r="H44" s="12"/>
      <c r="I44" s="12">
        <v>36122</v>
      </c>
      <c r="J44" s="12"/>
      <c r="K44" s="12">
        <v>5711</v>
      </c>
      <c r="L44" s="12"/>
      <c r="M44" s="12">
        <v>2588</v>
      </c>
      <c r="N44" s="2"/>
      <c r="O44" s="12">
        <v>650</v>
      </c>
      <c r="P44" s="12"/>
      <c r="Q44" s="12">
        <v>232</v>
      </c>
      <c r="R44" s="12"/>
      <c r="S44" s="12">
        <v>784</v>
      </c>
      <c r="T44" s="12"/>
      <c r="U44" s="12">
        <v>82</v>
      </c>
      <c r="V44" s="12"/>
      <c r="W44" s="12">
        <v>104</v>
      </c>
      <c r="X44" s="12"/>
      <c r="Y44" s="12">
        <v>4345</v>
      </c>
      <c r="Z44" s="12">
        <v>7383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5.75">
      <c r="A45" s="2" t="s">
        <v>39</v>
      </c>
      <c r="B45" s="12">
        <v>90351</v>
      </c>
      <c r="C45" s="12">
        <v>43249</v>
      </c>
      <c r="D45" s="12"/>
      <c r="E45" s="12">
        <v>28851</v>
      </c>
      <c r="F45" s="12"/>
      <c r="G45" s="12">
        <v>2467</v>
      </c>
      <c r="H45" s="12"/>
      <c r="I45" s="12">
        <v>12564</v>
      </c>
      <c r="J45" s="12"/>
      <c r="K45" s="12">
        <v>954</v>
      </c>
      <c r="L45" s="12"/>
      <c r="M45" s="12">
        <v>409</v>
      </c>
      <c r="N45" s="2"/>
      <c r="O45" s="12">
        <v>120</v>
      </c>
      <c r="P45" s="12"/>
      <c r="Q45" s="12">
        <v>56</v>
      </c>
      <c r="R45" s="12"/>
      <c r="S45" s="12">
        <v>116</v>
      </c>
      <c r="T45" s="12"/>
      <c r="U45" s="12">
        <v>20</v>
      </c>
      <c r="V45" s="12"/>
      <c r="W45" s="12">
        <v>27</v>
      </c>
      <c r="X45" s="12"/>
      <c r="Y45" s="12">
        <v>611</v>
      </c>
      <c r="Z45" s="12">
        <v>907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5.75">
      <c r="A46" s="2" t="s">
        <v>40</v>
      </c>
      <c r="B46" s="12">
        <v>95778</v>
      </c>
      <c r="C46" s="12">
        <v>43252</v>
      </c>
      <c r="D46" s="12"/>
      <c r="E46" s="12">
        <v>34510</v>
      </c>
      <c r="F46" s="12"/>
      <c r="G46" s="12">
        <v>3288</v>
      </c>
      <c r="H46" s="12"/>
      <c r="I46" s="12">
        <v>11296</v>
      </c>
      <c r="J46" s="12"/>
      <c r="K46" s="12">
        <v>1147</v>
      </c>
      <c r="L46" s="12"/>
      <c r="M46" s="12">
        <v>521</v>
      </c>
      <c r="N46" s="2"/>
      <c r="O46" s="12">
        <v>198</v>
      </c>
      <c r="P46" s="12"/>
      <c r="Q46" s="12">
        <v>64</v>
      </c>
      <c r="R46" s="12"/>
      <c r="S46" s="12">
        <v>151</v>
      </c>
      <c r="T46" s="12"/>
      <c r="U46" s="12">
        <v>22</v>
      </c>
      <c r="V46" s="12"/>
      <c r="W46" s="12">
        <v>27</v>
      </c>
      <c r="X46" s="12"/>
      <c r="Y46" s="12">
        <v>453</v>
      </c>
      <c r="Z46" s="12">
        <v>849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5.75">
      <c r="A47" s="2" t="s">
        <v>41</v>
      </c>
      <c r="B47" s="12">
        <v>196812</v>
      </c>
      <c r="C47" s="12">
        <v>97936</v>
      </c>
      <c r="D47" s="12"/>
      <c r="E47" s="12">
        <v>66795</v>
      </c>
      <c r="F47" s="12"/>
      <c r="G47" s="12">
        <v>6623</v>
      </c>
      <c r="H47" s="12"/>
      <c r="I47" s="12">
        <v>17602</v>
      </c>
      <c r="J47" s="12"/>
      <c r="K47" s="12">
        <v>2254</v>
      </c>
      <c r="L47" s="12"/>
      <c r="M47" s="12">
        <v>776</v>
      </c>
      <c r="N47" s="2"/>
      <c r="O47" s="12">
        <v>353</v>
      </c>
      <c r="P47" s="12"/>
      <c r="Q47" s="12">
        <v>128</v>
      </c>
      <c r="R47" s="12"/>
      <c r="S47" s="12">
        <v>426</v>
      </c>
      <c r="T47" s="12"/>
      <c r="U47" s="12">
        <v>41</v>
      </c>
      <c r="V47" s="12"/>
      <c r="W47" s="12">
        <v>51</v>
      </c>
      <c r="X47" s="12"/>
      <c r="Y47" s="12">
        <v>1954</v>
      </c>
      <c r="Z47" s="12">
        <v>1873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5.75">
      <c r="A48" s="2" t="s">
        <v>42</v>
      </c>
      <c r="B48" s="12">
        <v>41768</v>
      </c>
      <c r="C48" s="12">
        <v>18746</v>
      </c>
      <c r="D48" s="12"/>
      <c r="E48" s="12">
        <v>15536</v>
      </c>
      <c r="F48" s="12"/>
      <c r="G48" s="12">
        <v>1627</v>
      </c>
      <c r="H48" s="12"/>
      <c r="I48" s="12">
        <v>4391</v>
      </c>
      <c r="J48" s="12"/>
      <c r="K48" s="12">
        <v>410</v>
      </c>
      <c r="L48" s="12"/>
      <c r="M48" s="12">
        <v>136</v>
      </c>
      <c r="N48" s="2"/>
      <c r="O48" s="12">
        <v>74</v>
      </c>
      <c r="P48" s="12"/>
      <c r="Q48" s="12">
        <v>21</v>
      </c>
      <c r="R48" s="12"/>
      <c r="S48" s="12">
        <v>127</v>
      </c>
      <c r="T48" s="12"/>
      <c r="U48" s="12">
        <v>12</v>
      </c>
      <c r="V48" s="12"/>
      <c r="W48" s="12">
        <v>10</v>
      </c>
      <c r="X48" s="12"/>
      <c r="Y48" s="12">
        <v>349</v>
      </c>
      <c r="Z48" s="12">
        <v>329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5.75">
      <c r="A49" s="2" t="s">
        <v>43</v>
      </c>
      <c r="B49" s="12">
        <v>116266</v>
      </c>
      <c r="C49" s="12">
        <v>54046</v>
      </c>
      <c r="D49" s="12"/>
      <c r="E49" s="12">
        <v>41498</v>
      </c>
      <c r="F49" s="12"/>
      <c r="G49" s="12">
        <v>4282</v>
      </c>
      <c r="H49" s="12"/>
      <c r="I49" s="12">
        <v>11778</v>
      </c>
      <c r="J49" s="12"/>
      <c r="K49" s="12">
        <v>949</v>
      </c>
      <c r="L49" s="12"/>
      <c r="M49" s="12">
        <v>506</v>
      </c>
      <c r="N49" s="2"/>
      <c r="O49" s="12">
        <v>176</v>
      </c>
      <c r="P49" s="12"/>
      <c r="Q49" s="12">
        <v>77</v>
      </c>
      <c r="R49" s="12"/>
      <c r="S49" s="12">
        <v>260</v>
      </c>
      <c r="T49" s="12"/>
      <c r="U49" s="12">
        <v>19</v>
      </c>
      <c r="V49" s="12"/>
      <c r="W49" s="12">
        <v>26</v>
      </c>
      <c r="X49" s="12"/>
      <c r="Y49" s="12">
        <v>921</v>
      </c>
      <c r="Z49" s="12">
        <v>1728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5.75">
      <c r="A50" s="2" t="s">
        <v>44</v>
      </c>
      <c r="B50" s="12">
        <v>15454</v>
      </c>
      <c r="C50" s="12">
        <v>6086</v>
      </c>
      <c r="D50" s="12"/>
      <c r="E50" s="12">
        <v>6260</v>
      </c>
      <c r="F50" s="12"/>
      <c r="G50" s="12">
        <v>580</v>
      </c>
      <c r="H50" s="12"/>
      <c r="I50" s="12">
        <v>1986</v>
      </c>
      <c r="J50" s="12"/>
      <c r="K50" s="12">
        <v>147</v>
      </c>
      <c r="L50" s="12"/>
      <c r="M50" s="12">
        <v>46</v>
      </c>
      <c r="N50" s="2"/>
      <c r="O50" s="12">
        <v>25</v>
      </c>
      <c r="P50" s="12"/>
      <c r="Q50" s="12">
        <v>8</v>
      </c>
      <c r="R50" s="12"/>
      <c r="S50" s="12">
        <v>30</v>
      </c>
      <c r="T50" s="12"/>
      <c r="U50" s="12">
        <v>2</v>
      </c>
      <c r="V50" s="12"/>
      <c r="W50" s="12">
        <v>3</v>
      </c>
      <c r="X50" s="12"/>
      <c r="Y50" s="12">
        <v>95</v>
      </c>
      <c r="Z50" s="12">
        <v>186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5.75">
      <c r="A51" s="2" t="s">
        <v>45</v>
      </c>
      <c r="B51" s="12">
        <v>46239</v>
      </c>
      <c r="C51" s="12">
        <v>19924</v>
      </c>
      <c r="D51" s="12"/>
      <c r="E51" s="12">
        <v>15571</v>
      </c>
      <c r="F51" s="12"/>
      <c r="G51" s="12">
        <v>1504</v>
      </c>
      <c r="H51" s="12"/>
      <c r="I51" s="12">
        <v>7499</v>
      </c>
      <c r="J51" s="12"/>
      <c r="K51" s="12">
        <v>516</v>
      </c>
      <c r="L51" s="12"/>
      <c r="M51" s="12">
        <v>154</v>
      </c>
      <c r="N51" s="2"/>
      <c r="O51" s="12">
        <v>84</v>
      </c>
      <c r="P51" s="12"/>
      <c r="Q51" s="12">
        <v>27</v>
      </c>
      <c r="R51" s="12"/>
      <c r="S51" s="12">
        <v>79</v>
      </c>
      <c r="T51" s="12"/>
      <c r="U51" s="12">
        <v>14</v>
      </c>
      <c r="V51" s="12"/>
      <c r="W51" s="12">
        <v>21</v>
      </c>
      <c r="X51" s="12"/>
      <c r="Y51" s="12">
        <v>280</v>
      </c>
      <c r="Z51" s="12">
        <v>566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5.75">
      <c r="A52" s="2" t="s">
        <v>46</v>
      </c>
      <c r="B52" s="12">
        <v>24390</v>
      </c>
      <c r="C52" s="12">
        <v>11172</v>
      </c>
      <c r="D52" s="12"/>
      <c r="E52" s="12">
        <v>8213</v>
      </c>
      <c r="F52" s="12"/>
      <c r="G52" s="12">
        <v>518</v>
      </c>
      <c r="H52" s="12"/>
      <c r="I52" s="12">
        <v>3217</v>
      </c>
      <c r="J52" s="12"/>
      <c r="K52" s="12">
        <v>298</v>
      </c>
      <c r="L52" s="12"/>
      <c r="M52" s="12">
        <v>84</v>
      </c>
      <c r="N52" s="2"/>
      <c r="O52" s="12">
        <v>43</v>
      </c>
      <c r="P52" s="12"/>
      <c r="Q52" s="12">
        <v>38</v>
      </c>
      <c r="R52" s="12"/>
      <c r="S52" s="12">
        <v>84</v>
      </c>
      <c r="T52" s="12"/>
      <c r="U52" s="12">
        <v>5</v>
      </c>
      <c r="V52" s="12"/>
      <c r="W52" s="12">
        <v>12</v>
      </c>
      <c r="X52" s="12"/>
      <c r="Y52" s="12">
        <v>442</v>
      </c>
      <c r="Z52" s="12">
        <v>264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5.75">
      <c r="A53" s="2" t="s">
        <v>47</v>
      </c>
      <c r="B53" s="12">
        <v>38885</v>
      </c>
      <c r="C53" s="12">
        <v>15726</v>
      </c>
      <c r="D53" s="12"/>
      <c r="E53" s="12">
        <v>15093</v>
      </c>
      <c r="F53" s="12"/>
      <c r="G53" s="12">
        <v>2275</v>
      </c>
      <c r="H53" s="12"/>
      <c r="I53" s="12">
        <v>4032</v>
      </c>
      <c r="J53" s="12"/>
      <c r="K53" s="12">
        <v>447</v>
      </c>
      <c r="L53" s="12"/>
      <c r="M53" s="12">
        <v>157</v>
      </c>
      <c r="N53" s="2"/>
      <c r="O53" s="12">
        <v>84</v>
      </c>
      <c r="P53" s="12"/>
      <c r="Q53" s="12">
        <v>36</v>
      </c>
      <c r="R53" s="12"/>
      <c r="S53" s="12">
        <v>88</v>
      </c>
      <c r="T53" s="12"/>
      <c r="U53" s="12">
        <v>30</v>
      </c>
      <c r="V53" s="12"/>
      <c r="W53" s="12">
        <v>17</v>
      </c>
      <c r="X53" s="12"/>
      <c r="Y53" s="12">
        <v>447</v>
      </c>
      <c r="Z53" s="12">
        <v>453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5.75">
      <c r="A54" s="2" t="s">
        <v>48</v>
      </c>
      <c r="B54" s="12">
        <v>68795</v>
      </c>
      <c r="C54" s="12">
        <v>33172</v>
      </c>
      <c r="D54" s="12"/>
      <c r="E54" s="12">
        <v>20804</v>
      </c>
      <c r="F54" s="12"/>
      <c r="G54" s="12">
        <v>2551</v>
      </c>
      <c r="H54" s="12"/>
      <c r="I54" s="12">
        <v>8405</v>
      </c>
      <c r="J54" s="12"/>
      <c r="K54" s="12">
        <v>1101</v>
      </c>
      <c r="L54" s="12"/>
      <c r="M54" s="12">
        <v>323</v>
      </c>
      <c r="N54" s="2"/>
      <c r="O54" s="12">
        <v>127</v>
      </c>
      <c r="P54" s="12"/>
      <c r="Q54" s="12">
        <v>43</v>
      </c>
      <c r="R54" s="12"/>
      <c r="S54" s="12">
        <v>166</v>
      </c>
      <c r="T54" s="12"/>
      <c r="U54" s="12">
        <v>31</v>
      </c>
      <c r="V54" s="12"/>
      <c r="W54" s="12">
        <v>33</v>
      </c>
      <c r="X54" s="12"/>
      <c r="Y54" s="12">
        <v>869</v>
      </c>
      <c r="Z54" s="12">
        <v>1170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5.75">
      <c r="A55" s="2" t="s">
        <v>49</v>
      </c>
      <c r="B55" s="12">
        <v>113688</v>
      </c>
      <c r="C55" s="12">
        <v>61855</v>
      </c>
      <c r="D55" s="12"/>
      <c r="E55" s="12">
        <v>35707</v>
      </c>
      <c r="F55" s="12"/>
      <c r="G55" s="12">
        <v>4540</v>
      </c>
      <c r="H55" s="12"/>
      <c r="I55" s="12">
        <v>6798</v>
      </c>
      <c r="J55" s="12"/>
      <c r="K55" s="12">
        <v>1272</v>
      </c>
      <c r="L55" s="12"/>
      <c r="M55" s="12">
        <v>415</v>
      </c>
      <c r="N55" s="2"/>
      <c r="O55" s="12">
        <v>148</v>
      </c>
      <c r="P55" s="12"/>
      <c r="Q55" s="12">
        <v>74</v>
      </c>
      <c r="R55" s="12"/>
      <c r="S55" s="12">
        <v>192</v>
      </c>
      <c r="T55" s="12"/>
      <c r="U55" s="12">
        <v>33</v>
      </c>
      <c r="V55" s="12"/>
      <c r="W55" s="12">
        <v>18</v>
      </c>
      <c r="X55" s="12"/>
      <c r="Y55" s="12">
        <v>1189</v>
      </c>
      <c r="Z55" s="12">
        <v>1447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5.75">
      <c r="A56" s="2" t="s">
        <v>50</v>
      </c>
      <c r="B56" s="12">
        <v>39068</v>
      </c>
      <c r="C56" s="12">
        <v>21276</v>
      </c>
      <c r="D56" s="12"/>
      <c r="E56" s="12">
        <v>10110</v>
      </c>
      <c r="F56" s="12"/>
      <c r="G56" s="12">
        <v>668</v>
      </c>
      <c r="H56" s="12"/>
      <c r="I56" s="12">
        <v>5309</v>
      </c>
      <c r="J56" s="12"/>
      <c r="K56" s="12">
        <v>522</v>
      </c>
      <c r="L56" s="12"/>
      <c r="M56" s="12">
        <v>204</v>
      </c>
      <c r="N56" s="2"/>
      <c r="O56" s="12">
        <v>49</v>
      </c>
      <c r="P56" s="12"/>
      <c r="Q56" s="12">
        <v>29</v>
      </c>
      <c r="R56" s="12"/>
      <c r="S56" s="12">
        <v>58</v>
      </c>
      <c r="T56" s="12"/>
      <c r="U56" s="12">
        <v>19</v>
      </c>
      <c r="V56" s="12"/>
      <c r="W56" s="12">
        <v>11</v>
      </c>
      <c r="X56" s="12"/>
      <c r="Y56" s="12">
        <v>222</v>
      </c>
      <c r="Z56" s="12">
        <v>591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15.75">
      <c r="A57" s="2" t="s">
        <v>51</v>
      </c>
      <c r="B57" s="12">
        <v>86683</v>
      </c>
      <c r="C57" s="12">
        <v>38802</v>
      </c>
      <c r="D57" s="12"/>
      <c r="E57" s="12">
        <v>31458</v>
      </c>
      <c r="F57" s="12"/>
      <c r="G57" s="12">
        <v>2709</v>
      </c>
      <c r="H57" s="12"/>
      <c r="I57" s="12">
        <v>10141</v>
      </c>
      <c r="J57" s="12"/>
      <c r="K57" s="12">
        <v>1030</v>
      </c>
      <c r="L57" s="12"/>
      <c r="M57" s="12">
        <v>323</v>
      </c>
      <c r="N57" s="2"/>
      <c r="O57" s="12">
        <v>170</v>
      </c>
      <c r="P57" s="12"/>
      <c r="Q57" s="12">
        <v>54</v>
      </c>
      <c r="R57" s="12"/>
      <c r="S57" s="12">
        <v>195</v>
      </c>
      <c r="T57" s="12"/>
      <c r="U57" s="12">
        <v>36</v>
      </c>
      <c r="V57" s="12"/>
      <c r="W57" s="12">
        <v>36</v>
      </c>
      <c r="X57" s="12"/>
      <c r="Y57" s="12">
        <v>711</v>
      </c>
      <c r="Z57" s="12">
        <v>1018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15.75">
      <c r="A58" s="2" t="s">
        <v>52</v>
      </c>
      <c r="B58" s="12">
        <v>67378</v>
      </c>
      <c r="C58" s="12">
        <v>34411</v>
      </c>
      <c r="D58" s="12"/>
      <c r="E58" s="12">
        <v>19940</v>
      </c>
      <c r="F58" s="12"/>
      <c r="G58" s="12">
        <v>2053</v>
      </c>
      <c r="H58" s="12"/>
      <c r="I58" s="12">
        <v>7865</v>
      </c>
      <c r="J58" s="12"/>
      <c r="K58" s="12">
        <v>993</v>
      </c>
      <c r="L58" s="12"/>
      <c r="M58" s="12">
        <v>308</v>
      </c>
      <c r="N58" s="2"/>
      <c r="O58" s="12">
        <v>113</v>
      </c>
      <c r="P58" s="12"/>
      <c r="Q58" s="12">
        <v>49</v>
      </c>
      <c r="R58" s="12"/>
      <c r="S58" s="12">
        <v>176</v>
      </c>
      <c r="T58" s="12"/>
      <c r="U58" s="12">
        <v>28</v>
      </c>
      <c r="V58" s="12"/>
      <c r="W58" s="12">
        <v>14</v>
      </c>
      <c r="X58" s="12"/>
      <c r="Y58" s="12">
        <v>759</v>
      </c>
      <c r="Z58" s="12">
        <v>669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5.75">
      <c r="A59" s="2" t="s">
        <v>53</v>
      </c>
      <c r="B59" s="12">
        <v>13400</v>
      </c>
      <c r="C59" s="12">
        <v>5736</v>
      </c>
      <c r="D59" s="12"/>
      <c r="E59" s="12">
        <v>4901</v>
      </c>
      <c r="F59" s="12"/>
      <c r="G59" s="12">
        <v>433</v>
      </c>
      <c r="H59" s="12"/>
      <c r="I59" s="12">
        <v>1796</v>
      </c>
      <c r="J59" s="12"/>
      <c r="K59" s="12">
        <v>166</v>
      </c>
      <c r="L59" s="12"/>
      <c r="M59" s="12">
        <v>39</v>
      </c>
      <c r="N59" s="2"/>
      <c r="O59" s="12">
        <v>19</v>
      </c>
      <c r="P59" s="12"/>
      <c r="Q59" s="12">
        <v>7</v>
      </c>
      <c r="R59" s="12"/>
      <c r="S59" s="12">
        <v>36</v>
      </c>
      <c r="T59" s="12"/>
      <c r="U59" s="12">
        <v>3</v>
      </c>
      <c r="V59" s="12"/>
      <c r="W59" s="12">
        <v>4</v>
      </c>
      <c r="X59" s="12"/>
      <c r="Y59" s="12">
        <v>121</v>
      </c>
      <c r="Z59" s="12">
        <v>139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15.75">
      <c r="A60" s="2" t="s">
        <v>54</v>
      </c>
      <c r="B60" s="12">
        <v>7755</v>
      </c>
      <c r="C60" s="12">
        <v>3216</v>
      </c>
      <c r="D60" s="12"/>
      <c r="E60" s="12">
        <v>2806</v>
      </c>
      <c r="F60" s="12"/>
      <c r="G60" s="12">
        <v>299</v>
      </c>
      <c r="H60" s="12"/>
      <c r="I60" s="12">
        <v>1037</v>
      </c>
      <c r="J60" s="12"/>
      <c r="K60" s="12">
        <v>87</v>
      </c>
      <c r="L60" s="12"/>
      <c r="M60" s="12">
        <v>35</v>
      </c>
      <c r="N60" s="2"/>
      <c r="O60" s="12">
        <v>29</v>
      </c>
      <c r="P60" s="12"/>
      <c r="Q60" s="12">
        <v>7</v>
      </c>
      <c r="R60" s="12"/>
      <c r="S60" s="12">
        <v>17</v>
      </c>
      <c r="T60" s="12"/>
      <c r="U60" s="12">
        <v>5</v>
      </c>
      <c r="V60" s="12"/>
      <c r="W60" s="12">
        <v>5</v>
      </c>
      <c r="X60" s="12"/>
      <c r="Y60" s="12">
        <v>92</v>
      </c>
      <c r="Z60" s="12">
        <v>120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15.75">
      <c r="A61" s="2" t="s">
        <v>55</v>
      </c>
      <c r="B61" s="12">
        <v>14089</v>
      </c>
      <c r="C61" s="12">
        <v>6668</v>
      </c>
      <c r="D61" s="12"/>
      <c r="E61" s="12">
        <v>4592</v>
      </c>
      <c r="F61" s="12"/>
      <c r="G61" s="12">
        <v>382</v>
      </c>
      <c r="H61" s="12"/>
      <c r="I61" s="12">
        <v>1889</v>
      </c>
      <c r="J61" s="12"/>
      <c r="K61" s="12">
        <v>157</v>
      </c>
      <c r="L61" s="12"/>
      <c r="M61" s="12">
        <v>65</v>
      </c>
      <c r="N61" s="2"/>
      <c r="O61" s="12">
        <v>30</v>
      </c>
      <c r="P61" s="12"/>
      <c r="Q61" s="12">
        <v>8</v>
      </c>
      <c r="R61" s="12"/>
      <c r="S61" s="12">
        <v>26</v>
      </c>
      <c r="T61" s="12"/>
      <c r="U61" s="12">
        <v>5</v>
      </c>
      <c r="V61" s="12"/>
      <c r="W61" s="12">
        <v>7</v>
      </c>
      <c r="X61" s="12"/>
      <c r="Y61" s="12">
        <v>126</v>
      </c>
      <c r="Z61" s="12">
        <v>134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15.75">
      <c r="A62" s="2" t="s">
        <v>56</v>
      </c>
      <c r="B62" s="12">
        <v>38500</v>
      </c>
      <c r="C62" s="12">
        <v>14157</v>
      </c>
      <c r="D62" s="12"/>
      <c r="E62" s="12">
        <v>16325</v>
      </c>
      <c r="F62" s="12"/>
      <c r="G62" s="12">
        <v>1304</v>
      </c>
      <c r="H62" s="12"/>
      <c r="I62" s="12">
        <v>5496</v>
      </c>
      <c r="J62" s="12"/>
      <c r="K62" s="12">
        <v>324</v>
      </c>
      <c r="L62" s="12"/>
      <c r="M62" s="12">
        <v>182</v>
      </c>
      <c r="N62" s="2"/>
      <c r="O62" s="12">
        <v>81</v>
      </c>
      <c r="P62" s="12"/>
      <c r="Q62" s="12">
        <v>29</v>
      </c>
      <c r="R62" s="12"/>
      <c r="S62" s="12">
        <v>50</v>
      </c>
      <c r="T62" s="12"/>
      <c r="U62" s="12">
        <v>23</v>
      </c>
      <c r="V62" s="12"/>
      <c r="W62" s="12">
        <v>25</v>
      </c>
      <c r="X62" s="12"/>
      <c r="Y62" s="12">
        <v>175</v>
      </c>
      <c r="Z62" s="12">
        <v>329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15.75">
      <c r="A63" s="2" t="s">
        <v>57</v>
      </c>
      <c r="B63" s="12">
        <v>511774</v>
      </c>
      <c r="C63" s="12">
        <v>254564</v>
      </c>
      <c r="D63" s="12"/>
      <c r="E63" s="12">
        <v>160977</v>
      </c>
      <c r="F63" s="12"/>
      <c r="G63" s="12">
        <v>20816</v>
      </c>
      <c r="H63" s="12"/>
      <c r="I63" s="12">
        <v>52209</v>
      </c>
      <c r="J63" s="12"/>
      <c r="K63" s="12">
        <v>7264</v>
      </c>
      <c r="L63" s="12"/>
      <c r="M63" s="12">
        <v>2488</v>
      </c>
      <c r="N63" s="2"/>
      <c r="O63" s="12">
        <v>717</v>
      </c>
      <c r="P63" s="12"/>
      <c r="Q63" s="12">
        <v>267</v>
      </c>
      <c r="R63" s="12"/>
      <c r="S63" s="12">
        <v>837</v>
      </c>
      <c r="T63" s="12"/>
      <c r="U63" s="12">
        <v>135</v>
      </c>
      <c r="V63" s="12"/>
      <c r="W63" s="12">
        <v>153</v>
      </c>
      <c r="X63" s="12"/>
      <c r="Y63" s="12">
        <v>4786</v>
      </c>
      <c r="Z63" s="12">
        <v>6561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15.75">
      <c r="A64" s="2" t="s">
        <v>58</v>
      </c>
      <c r="B64" s="12">
        <v>28744</v>
      </c>
      <c r="C64" s="12">
        <v>14679</v>
      </c>
      <c r="D64" s="12"/>
      <c r="E64" s="12">
        <v>8306</v>
      </c>
      <c r="F64" s="12"/>
      <c r="G64" s="12">
        <v>963</v>
      </c>
      <c r="H64" s="12"/>
      <c r="I64" s="12">
        <v>3453</v>
      </c>
      <c r="J64" s="12"/>
      <c r="K64" s="12">
        <v>373</v>
      </c>
      <c r="L64" s="12"/>
      <c r="M64" s="12">
        <v>92</v>
      </c>
      <c r="N64" s="2"/>
      <c r="O64" s="12">
        <v>52</v>
      </c>
      <c r="P64" s="12"/>
      <c r="Q64" s="12">
        <v>23</v>
      </c>
      <c r="R64" s="12"/>
      <c r="S64" s="12">
        <v>46</v>
      </c>
      <c r="T64" s="12"/>
      <c r="U64" s="12">
        <v>4</v>
      </c>
      <c r="V64" s="12"/>
      <c r="W64" s="12">
        <v>9</v>
      </c>
      <c r="X64" s="12"/>
      <c r="Y64" s="12">
        <v>244</v>
      </c>
      <c r="Z64" s="12">
        <v>500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15.75">
      <c r="A65" s="2" t="s">
        <v>59</v>
      </c>
      <c r="B65" s="12">
        <v>21461</v>
      </c>
      <c r="C65" s="12">
        <v>8543</v>
      </c>
      <c r="D65" s="12"/>
      <c r="E65" s="12">
        <v>8766</v>
      </c>
      <c r="F65" s="12"/>
      <c r="G65" s="12">
        <v>604</v>
      </c>
      <c r="H65" s="12"/>
      <c r="I65" s="12">
        <v>2721</v>
      </c>
      <c r="J65" s="12"/>
      <c r="K65" s="12">
        <v>226</v>
      </c>
      <c r="L65" s="12"/>
      <c r="M65" s="12">
        <v>83</v>
      </c>
      <c r="N65" s="2"/>
      <c r="O65" s="12">
        <v>46</v>
      </c>
      <c r="P65" s="12"/>
      <c r="Q65" s="12">
        <v>17</v>
      </c>
      <c r="R65" s="12"/>
      <c r="S65" s="12">
        <v>49</v>
      </c>
      <c r="T65" s="12"/>
      <c r="U65" s="12">
        <v>2</v>
      </c>
      <c r="V65" s="12"/>
      <c r="W65" s="12">
        <v>6</v>
      </c>
      <c r="X65" s="12"/>
      <c r="Y65" s="12">
        <v>219</v>
      </c>
      <c r="Z65" s="12">
        <v>179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15.75">
      <c r="A66" s="2" t="s">
        <v>60</v>
      </c>
      <c r="B66" s="12">
        <v>37491</v>
      </c>
      <c r="C66" s="12">
        <v>20256</v>
      </c>
      <c r="D66" s="12"/>
      <c r="E66" s="12">
        <v>10853</v>
      </c>
      <c r="F66" s="12"/>
      <c r="G66" s="12">
        <v>627</v>
      </c>
      <c r="H66" s="12"/>
      <c r="I66" s="12">
        <v>2623</v>
      </c>
      <c r="J66" s="12"/>
      <c r="K66" s="12">
        <v>516</v>
      </c>
      <c r="L66" s="12"/>
      <c r="M66" s="12">
        <v>100</v>
      </c>
      <c r="N66" s="2"/>
      <c r="O66" s="12">
        <v>52</v>
      </c>
      <c r="P66" s="12"/>
      <c r="Q66" s="12">
        <v>40</v>
      </c>
      <c r="R66" s="12"/>
      <c r="S66" s="12">
        <v>162</v>
      </c>
      <c r="T66" s="12"/>
      <c r="U66" s="12">
        <v>18</v>
      </c>
      <c r="V66" s="12"/>
      <c r="W66" s="12">
        <v>23</v>
      </c>
      <c r="X66" s="12"/>
      <c r="Y66" s="12">
        <v>1854</v>
      </c>
      <c r="Z66" s="12">
        <v>367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15.75">
      <c r="A67" s="2" t="s">
        <v>61</v>
      </c>
      <c r="B67" s="12">
        <v>74778</v>
      </c>
      <c r="C67" s="12">
        <v>34417</v>
      </c>
      <c r="D67" s="12"/>
      <c r="E67" s="12">
        <v>22776</v>
      </c>
      <c r="F67" s="12"/>
      <c r="G67" s="12">
        <v>3261</v>
      </c>
      <c r="H67" s="12"/>
      <c r="I67" s="12">
        <v>9246</v>
      </c>
      <c r="J67" s="12"/>
      <c r="K67" s="12">
        <v>1435</v>
      </c>
      <c r="L67" s="12"/>
      <c r="M67" s="12">
        <v>213</v>
      </c>
      <c r="N67" s="2"/>
      <c r="O67" s="12">
        <v>175</v>
      </c>
      <c r="P67" s="12"/>
      <c r="Q67" s="12">
        <v>63</v>
      </c>
      <c r="R67" s="12"/>
      <c r="S67" s="12">
        <v>278</v>
      </c>
      <c r="T67" s="12"/>
      <c r="U67" s="12">
        <v>33</v>
      </c>
      <c r="V67" s="12"/>
      <c r="W67" s="12">
        <v>41</v>
      </c>
      <c r="X67" s="12"/>
      <c r="Y67" s="12">
        <v>1913</v>
      </c>
      <c r="Z67" s="12">
        <v>927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15.75">
      <c r="A68" s="2" t="s">
        <v>62</v>
      </c>
      <c r="B68" s="12">
        <v>27026</v>
      </c>
      <c r="C68" s="12">
        <v>11243</v>
      </c>
      <c r="D68" s="12"/>
      <c r="E68" s="12">
        <v>10245</v>
      </c>
      <c r="F68" s="12"/>
      <c r="G68" s="12">
        <v>838</v>
      </c>
      <c r="H68" s="12"/>
      <c r="I68" s="12">
        <v>3623</v>
      </c>
      <c r="J68" s="12"/>
      <c r="K68" s="12">
        <v>360</v>
      </c>
      <c r="L68" s="12"/>
      <c r="M68" s="12">
        <v>99</v>
      </c>
      <c r="N68" s="2"/>
      <c r="O68" s="12">
        <v>69</v>
      </c>
      <c r="P68" s="12"/>
      <c r="Q68" s="12">
        <v>20</v>
      </c>
      <c r="R68" s="12"/>
      <c r="S68" s="12">
        <v>51</v>
      </c>
      <c r="T68" s="12"/>
      <c r="U68" s="12">
        <v>15</v>
      </c>
      <c r="V68" s="12"/>
      <c r="W68" s="12">
        <v>16</v>
      </c>
      <c r="X68" s="12"/>
      <c r="Y68" s="12">
        <v>212</v>
      </c>
      <c r="Z68" s="12">
        <v>235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15.75">
      <c r="A69" s="2" t="s">
        <v>63</v>
      </c>
      <c r="B69" s="12">
        <v>22929</v>
      </c>
      <c r="C69" s="12">
        <v>9251</v>
      </c>
      <c r="D69" s="12"/>
      <c r="E69" s="12">
        <v>8179</v>
      </c>
      <c r="F69" s="12"/>
      <c r="G69" s="12">
        <v>718</v>
      </c>
      <c r="H69" s="12"/>
      <c r="I69" s="12">
        <v>3648</v>
      </c>
      <c r="J69" s="12"/>
      <c r="K69" s="12">
        <v>321</v>
      </c>
      <c r="L69" s="12"/>
      <c r="M69" s="12">
        <v>98</v>
      </c>
      <c r="N69" s="2"/>
      <c r="O69" s="12">
        <v>57</v>
      </c>
      <c r="P69" s="12"/>
      <c r="Q69" s="12">
        <v>17</v>
      </c>
      <c r="R69" s="12"/>
      <c r="S69" s="12">
        <v>63</v>
      </c>
      <c r="T69" s="12"/>
      <c r="U69" s="12">
        <v>9</v>
      </c>
      <c r="V69" s="12"/>
      <c r="W69" s="12">
        <v>11</v>
      </c>
      <c r="X69" s="12"/>
      <c r="Y69" s="12">
        <v>172</v>
      </c>
      <c r="Z69" s="12">
        <v>385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15.75">
      <c r="A70" s="2" t="s">
        <v>64</v>
      </c>
      <c r="B70" s="12">
        <v>36374</v>
      </c>
      <c r="C70" s="12">
        <v>14663</v>
      </c>
      <c r="D70" s="12"/>
      <c r="E70" s="12">
        <v>14024</v>
      </c>
      <c r="F70" s="12"/>
      <c r="G70" s="12">
        <v>1733</v>
      </c>
      <c r="H70" s="12"/>
      <c r="I70" s="12">
        <v>4619</v>
      </c>
      <c r="J70" s="12"/>
      <c r="K70" s="12">
        <v>482</v>
      </c>
      <c r="L70" s="12"/>
      <c r="M70" s="12">
        <v>109</v>
      </c>
      <c r="N70" s="2"/>
      <c r="O70" s="12">
        <v>80</v>
      </c>
      <c r="P70" s="12"/>
      <c r="Q70" s="12">
        <v>34</v>
      </c>
      <c r="R70" s="12"/>
      <c r="S70" s="12">
        <v>88</v>
      </c>
      <c r="T70" s="12"/>
      <c r="U70" s="12">
        <v>7</v>
      </c>
      <c r="V70" s="12"/>
      <c r="W70" s="12">
        <v>5</v>
      </c>
      <c r="X70" s="12"/>
      <c r="Y70" s="12">
        <v>153</v>
      </c>
      <c r="Z70" s="12">
        <v>377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15.75">
      <c r="A71" s="2" t="s">
        <v>65</v>
      </c>
      <c r="B71" s="12">
        <v>351545</v>
      </c>
      <c r="C71" s="12">
        <v>192759</v>
      </c>
      <c r="D71" s="12"/>
      <c r="E71" s="12">
        <v>111298</v>
      </c>
      <c r="F71" s="12"/>
      <c r="G71" s="12">
        <v>11950</v>
      </c>
      <c r="H71" s="12"/>
      <c r="I71" s="12">
        <v>18028</v>
      </c>
      <c r="J71" s="12"/>
      <c r="K71" s="12">
        <v>3551</v>
      </c>
      <c r="L71" s="12"/>
      <c r="M71" s="12">
        <v>1250</v>
      </c>
      <c r="N71" s="2"/>
      <c r="O71" s="12">
        <v>471</v>
      </c>
      <c r="P71" s="12"/>
      <c r="Q71" s="12">
        <v>214</v>
      </c>
      <c r="R71" s="12"/>
      <c r="S71" s="12">
        <v>820</v>
      </c>
      <c r="T71" s="12"/>
      <c r="U71" s="12">
        <v>87</v>
      </c>
      <c r="V71" s="12"/>
      <c r="W71" s="12">
        <v>71</v>
      </c>
      <c r="X71" s="12"/>
      <c r="Y71" s="12">
        <v>4364</v>
      </c>
      <c r="Z71" s="12">
        <v>6682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15.75">
      <c r="A72" s="2" t="s">
        <v>66</v>
      </c>
      <c r="B72" s="12">
        <v>16057</v>
      </c>
      <c r="C72" s="12">
        <v>5539</v>
      </c>
      <c r="D72" s="12"/>
      <c r="E72" s="12">
        <v>6771</v>
      </c>
      <c r="F72" s="12"/>
      <c r="G72" s="12">
        <v>659</v>
      </c>
      <c r="H72" s="12"/>
      <c r="I72" s="12">
        <v>2411</v>
      </c>
      <c r="J72" s="12"/>
      <c r="K72" s="12">
        <v>196</v>
      </c>
      <c r="L72" s="12"/>
      <c r="M72" s="12">
        <v>76</v>
      </c>
      <c r="N72" s="2"/>
      <c r="O72" s="12">
        <v>47</v>
      </c>
      <c r="P72" s="12"/>
      <c r="Q72" s="12">
        <v>8</v>
      </c>
      <c r="R72" s="12"/>
      <c r="S72" s="12">
        <v>34</v>
      </c>
      <c r="T72" s="12"/>
      <c r="U72" s="12">
        <v>4</v>
      </c>
      <c r="V72" s="12"/>
      <c r="W72" s="12">
        <v>4</v>
      </c>
      <c r="X72" s="12"/>
      <c r="Y72" s="12">
        <v>72</v>
      </c>
      <c r="Z72" s="12">
        <v>236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15.75">
      <c r="A73" s="2" t="s">
        <v>67</v>
      </c>
      <c r="B73" s="12">
        <v>9475</v>
      </c>
      <c r="C73" s="12">
        <v>3949</v>
      </c>
      <c r="D73" s="12"/>
      <c r="E73" s="12">
        <v>3556</v>
      </c>
      <c r="F73" s="12"/>
      <c r="G73" s="12">
        <v>352</v>
      </c>
      <c r="H73" s="12"/>
      <c r="I73" s="12">
        <v>1190</v>
      </c>
      <c r="J73" s="12"/>
      <c r="K73" s="12">
        <v>117</v>
      </c>
      <c r="L73" s="12"/>
      <c r="M73" s="12">
        <v>30</v>
      </c>
      <c r="N73" s="2"/>
      <c r="O73" s="12">
        <v>17</v>
      </c>
      <c r="P73" s="12"/>
      <c r="Q73" s="12">
        <v>10</v>
      </c>
      <c r="R73" s="12"/>
      <c r="S73" s="12">
        <v>17</v>
      </c>
      <c r="T73" s="12"/>
      <c r="U73" s="12">
        <v>4</v>
      </c>
      <c r="V73" s="12"/>
      <c r="W73" s="12">
        <v>10</v>
      </c>
      <c r="X73" s="12"/>
      <c r="Y73" s="12">
        <v>75</v>
      </c>
      <c r="Z73" s="12">
        <v>148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15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15.75">
      <c r="A75" s="2" t="s">
        <v>70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15.75">
      <c r="A77" s="42" t="s">
        <v>155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</sheetData>
  <sheetProtection/>
  <hyperlinks>
    <hyperlink ref="A77" r:id="rId1" display="SOURCE: New York State Board of Elections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2019-04-29T16:35:47Z</cp:lastPrinted>
  <dcterms:created xsi:type="dcterms:W3CDTF">2004-03-09T16:58:09Z</dcterms:created>
  <dcterms:modified xsi:type="dcterms:W3CDTF">2022-03-01T13:39:47Z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